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ac1files\pl-lch\Commun\_gest_doc_lch\03-Enseignement\01-Cours\ENAC_BA_MA\CIVIL-411_MA_Barrages_et_Ouvrages_Hyd_Annexes_Manso_Mouvet\Exercices\Ex3_PredimBarrageVoute\2023\Assignment\"/>
    </mc:Choice>
  </mc:AlternateContent>
  <xr:revisionPtr revIDLastSave="0" documentId="13_ncr:1_{130EF22C-8902-4765-A6C4-0369013E3F4F}" xr6:coauthVersionLast="47" xr6:coauthVersionMax="47" xr10:uidLastSave="{00000000-0000-0000-0000-000000000000}"/>
  <bookViews>
    <workbookView xWindow="-108" yWindow="-108" windowWidth="30936" windowHeight="16848" xr2:uid="{00000000-000D-0000-FFFF-FFFF00000000}"/>
  </bookViews>
  <sheets>
    <sheet name="Trial-load metho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4" i="3" l="1"/>
  <c r="C203" i="3"/>
  <c r="C202" i="3"/>
  <c r="C201" i="3"/>
  <c r="C200" i="3"/>
  <c r="C199" i="3"/>
  <c r="C198" i="3"/>
  <c r="C197" i="3"/>
  <c r="E162" i="3"/>
  <c r="G162" i="3" s="1" a="1"/>
  <c r="G162" i="3" s="1"/>
  <c r="E159" i="3"/>
  <c r="G159" i="3" s="1" a="1"/>
  <c r="G159" i="3" s="1"/>
  <c r="L152" i="3"/>
  <c r="D152" i="3"/>
  <c r="L151" i="3"/>
  <c r="D151" i="3"/>
  <c r="L150" i="3"/>
  <c r="D150" i="3"/>
  <c r="L149" i="3"/>
  <c r="D149" i="3"/>
  <c r="L148" i="3"/>
  <c r="D148" i="3"/>
  <c r="L147" i="3"/>
  <c r="D147" i="3"/>
  <c r="L146" i="3"/>
  <c r="D146" i="3"/>
  <c r="L145" i="3"/>
  <c r="D145" i="3"/>
  <c r="C124" i="3"/>
  <c r="J86" i="3"/>
  <c r="B85" i="3"/>
  <c r="I85" i="3" s="1"/>
  <c r="J65" i="3"/>
  <c r="I64" i="3"/>
  <c r="B64" i="3"/>
  <c r="T33" i="3"/>
  <c r="T32" i="3"/>
  <c r="T27" i="3"/>
  <c r="T26" i="3"/>
  <c r="T25" i="3"/>
  <c r="T23" i="3"/>
  <c r="I22" i="3"/>
  <c r="C152" i="3"/>
  <c r="C22" i="3"/>
  <c r="B65" i="3" s="1"/>
  <c r="I65" i="3" s="1"/>
  <c r="T21" i="3"/>
  <c r="I21" i="3"/>
  <c r="C21" i="3"/>
  <c r="B76" i="3" s="1"/>
  <c r="I76" i="3" s="1"/>
  <c r="T20" i="3"/>
  <c r="I20" i="3"/>
  <c r="E161" i="3"/>
  <c r="G161" i="3" s="1" a="1"/>
  <c r="G161" i="3" s="1"/>
  <c r="C20" i="3"/>
  <c r="B63" i="3" s="1"/>
  <c r="I63" i="3" s="1"/>
  <c r="T19" i="3"/>
  <c r="C19" i="3"/>
  <c r="B74" i="3" s="1"/>
  <c r="I74" i="3" s="1"/>
  <c r="I18" i="3"/>
  <c r="J85" i="3"/>
  <c r="C18" i="3"/>
  <c r="B73" i="3" s="1"/>
  <c r="I73" i="3" s="1"/>
  <c r="C17" i="3"/>
  <c r="I16" i="3"/>
  <c r="C16" i="3"/>
  <c r="B59" i="3" s="1"/>
  <c r="I59" i="3" s="1"/>
  <c r="I15" i="3"/>
  <c r="J15" i="3" s="1"/>
  <c r="E156" i="3"/>
  <c r="G156" i="3" s="1" a="1"/>
  <c r="G156" i="3" s="1"/>
  <c r="C15" i="3"/>
  <c r="B82" i="3" s="1"/>
  <c r="C47" i="3" l="1"/>
  <c r="B70" i="3"/>
  <c r="I70" i="3" s="1"/>
  <c r="B122" i="3"/>
  <c r="B163" i="3"/>
  <c r="K15" i="3"/>
  <c r="E47" i="3"/>
  <c r="G47" i="3" s="1"/>
  <c r="D161" i="3"/>
  <c r="F161" i="3" s="1"/>
  <c r="J161" i="3" s="1"/>
  <c r="J20" i="3"/>
  <c r="K20" i="3"/>
  <c r="D163" i="3"/>
  <c r="F163" i="3" s="1"/>
  <c r="K22" i="3"/>
  <c r="J22" i="3"/>
  <c r="K18" i="3"/>
  <c r="J18" i="3"/>
  <c r="D159" i="3"/>
  <c r="F159" i="3" s="1"/>
  <c r="P159" i="3" s="1"/>
  <c r="I82" i="3"/>
  <c r="C97" i="3"/>
  <c r="D198" i="3"/>
  <c r="C210" i="3"/>
  <c r="E157" i="3"/>
  <c r="G157" i="3" s="1" a="1"/>
  <c r="G157" i="3" s="1"/>
  <c r="C118" i="3"/>
  <c r="J83" i="3"/>
  <c r="K146" i="3"/>
  <c r="C146" i="3"/>
  <c r="J71" i="3"/>
  <c r="J59" i="3"/>
  <c r="C157" i="3"/>
  <c r="K16" i="3"/>
  <c r="J16" i="3"/>
  <c r="D157" i="3"/>
  <c r="F157" i="3" s="1"/>
  <c r="T28" i="3"/>
  <c r="I19" i="3"/>
  <c r="K21" i="3"/>
  <c r="J21" i="3"/>
  <c r="D162" i="3"/>
  <c r="F162" i="3" s="1"/>
  <c r="H162" i="3" s="1"/>
  <c r="B211" i="3"/>
  <c r="B199" i="3"/>
  <c r="B158" i="3"/>
  <c r="B84" i="3"/>
  <c r="D201" i="3"/>
  <c r="C149" i="3"/>
  <c r="C213" i="3"/>
  <c r="E160" i="3"/>
  <c r="G160" i="3" s="1" a="1"/>
  <c r="G160" i="3" s="1"/>
  <c r="K149" i="3"/>
  <c r="D203" i="3"/>
  <c r="C151" i="3"/>
  <c r="C215" i="3"/>
  <c r="C123" i="3"/>
  <c r="K151" i="3"/>
  <c r="J88" i="3"/>
  <c r="B83" i="3"/>
  <c r="I83" i="3" s="1"/>
  <c r="B210" i="3"/>
  <c r="B198" i="3"/>
  <c r="D47" i="3"/>
  <c r="F47" i="3" s="1"/>
  <c r="B72" i="3"/>
  <c r="I72" i="3" s="1"/>
  <c r="B75" i="3"/>
  <c r="I75" i="3" s="1"/>
  <c r="J76" i="3"/>
  <c r="B119" i="3"/>
  <c r="C121" i="3"/>
  <c r="B124" i="3"/>
  <c r="B197" i="3"/>
  <c r="B156" i="3"/>
  <c r="B117" i="3"/>
  <c r="B209" i="3"/>
  <c r="B60" i="3"/>
  <c r="I60" i="3" s="1"/>
  <c r="J64" i="3"/>
  <c r="J74" i="3"/>
  <c r="C117" i="3"/>
  <c r="C122" i="3"/>
  <c r="J63" i="3"/>
  <c r="J77" i="3"/>
  <c r="J89" i="3"/>
  <c r="C156" i="3"/>
  <c r="B160" i="3"/>
  <c r="D197" i="3"/>
  <c r="T29" i="3"/>
  <c r="B58" i="3"/>
  <c r="I58" i="3" s="1"/>
  <c r="J62" i="3"/>
  <c r="B86" i="3"/>
  <c r="C148" i="3"/>
  <c r="C150" i="3"/>
  <c r="D156" i="3"/>
  <c r="F156" i="3" s="1"/>
  <c r="P156" i="3" s="1"/>
  <c r="C160" i="3"/>
  <c r="J58" i="3"/>
  <c r="T18" i="3"/>
  <c r="C49" i="3"/>
  <c r="J61" i="3"/>
  <c r="B62" i="3"/>
  <c r="I62" i="3" s="1"/>
  <c r="B71" i="3"/>
  <c r="I71" i="3" s="1"/>
  <c r="J75" i="3"/>
  <c r="C145" i="3"/>
  <c r="C209" i="3"/>
  <c r="J82" i="3"/>
  <c r="K145" i="3"/>
  <c r="B120" i="3"/>
  <c r="B212" i="3"/>
  <c r="B200" i="3"/>
  <c r="B213" i="3"/>
  <c r="B201" i="3"/>
  <c r="B161" i="3"/>
  <c r="B214" i="3"/>
  <c r="B202" i="3"/>
  <c r="B88" i="3"/>
  <c r="I88" i="3" s="1"/>
  <c r="B215" i="3"/>
  <c r="B203" i="3"/>
  <c r="B123" i="3"/>
  <c r="B216" i="3"/>
  <c r="B204" i="3"/>
  <c r="B89" i="3"/>
  <c r="I89" i="3" s="1"/>
  <c r="C48" i="3"/>
  <c r="B61" i="3"/>
  <c r="I61" i="3" s="1"/>
  <c r="B77" i="3"/>
  <c r="I77" i="3" s="1"/>
  <c r="B118" i="3"/>
  <c r="B159" i="3"/>
  <c r="B162" i="3"/>
  <c r="D200" i="3"/>
  <c r="C120" i="3"/>
  <c r="C212" i="3"/>
  <c r="D202" i="3"/>
  <c r="C161" i="3"/>
  <c r="C214" i="3"/>
  <c r="J87" i="3"/>
  <c r="D204" i="3"/>
  <c r="E163" i="3"/>
  <c r="G163" i="3" s="1" a="1"/>
  <c r="G163" i="3" s="1"/>
  <c r="C216" i="3"/>
  <c r="C163" i="3"/>
  <c r="E49" i="3"/>
  <c r="G49" i="3" s="1"/>
  <c r="J70" i="3"/>
  <c r="J73" i="3"/>
  <c r="B87" i="3"/>
  <c r="I87" i="3" s="1"/>
  <c r="B121" i="3"/>
  <c r="K148" i="3"/>
  <c r="K150" i="3"/>
  <c r="K152" i="3"/>
  <c r="B157" i="3"/>
  <c r="C159" i="3"/>
  <c r="C162" i="3"/>
  <c r="N162" i="3" l="1"/>
  <c r="P162" i="3"/>
  <c r="J159" i="3"/>
  <c r="N159" i="3"/>
  <c r="H159" i="3"/>
  <c r="J162" i="3"/>
  <c r="H47" i="3"/>
  <c r="M145" i="3"/>
  <c r="M152" i="3"/>
  <c r="M151" i="3"/>
  <c r="M146" i="3"/>
  <c r="J163" i="3"/>
  <c r="N163" i="3"/>
  <c r="H163" i="3"/>
  <c r="P163" i="3"/>
  <c r="C99" i="3"/>
  <c r="I86" i="3"/>
  <c r="M150" i="3"/>
  <c r="I17" i="3"/>
  <c r="T24" i="3"/>
  <c r="M149" i="3"/>
  <c r="N161" i="3"/>
  <c r="J156" i="3"/>
  <c r="M148" i="3"/>
  <c r="C98" i="3"/>
  <c r="I84" i="3"/>
  <c r="D160" i="3"/>
  <c r="F160" i="3" s="1"/>
  <c r="N160" i="3" s="1"/>
  <c r="D49" i="3"/>
  <c r="F49" i="3" s="1"/>
  <c r="H49" i="3" s="1"/>
  <c r="J19" i="3"/>
  <c r="K19" i="3"/>
  <c r="N157" i="3"/>
  <c r="J157" i="3"/>
  <c r="H157" i="3"/>
  <c r="P157" i="3"/>
  <c r="H161" i="3"/>
  <c r="N156" i="3"/>
  <c r="D199" i="3"/>
  <c r="C147" i="3"/>
  <c r="C211" i="3"/>
  <c r="C158" i="3"/>
  <c r="K147" i="3"/>
  <c r="J84" i="3"/>
  <c r="C119" i="3"/>
  <c r="J72" i="3"/>
  <c r="T22" i="3"/>
  <c r="E158" i="3"/>
  <c r="G158" i="3" s="1" a="1"/>
  <c r="G158" i="3" s="1"/>
  <c r="E48" i="3"/>
  <c r="G48" i="3" s="1"/>
  <c r="J60" i="3"/>
  <c r="P161" i="3"/>
  <c r="H156" i="3"/>
  <c r="F198" i="3"/>
  <c r="N107" i="3" l="1"/>
  <c r="N109" i="3"/>
  <c r="J160" i="3"/>
  <c r="D158" i="3"/>
  <c r="F158" i="3" s="1"/>
  <c r="J158" i="3" s="1"/>
  <c r="K17" i="3"/>
  <c r="J17" i="3"/>
  <c r="D48" i="3"/>
  <c r="F48" i="3" s="1"/>
  <c r="H48" i="3" s="1"/>
  <c r="P160" i="3"/>
  <c r="M147" i="3"/>
  <c r="F199" i="3"/>
  <c r="H160" i="3"/>
  <c r="P158" i="3" l="1"/>
  <c r="S77" i="3"/>
  <c r="Q65" i="3"/>
  <c r="Q89" i="3"/>
  <c r="R89" i="3"/>
  <c r="S89" i="3"/>
  <c r="R65" i="3"/>
  <c r="S65" i="3"/>
  <c r="F200" i="3"/>
  <c r="F201" i="3" s="1"/>
  <c r="R77" i="3"/>
  <c r="H158" i="3"/>
  <c r="N158" i="3"/>
  <c r="N108" i="3"/>
  <c r="Q77" i="3"/>
  <c r="F202" i="3" l="1"/>
  <c r="K107" i="3" a="1"/>
  <c r="F203" i="3" l="1"/>
  <c r="L107" i="3"/>
  <c r="M109" i="3"/>
  <c r="K107" i="3"/>
  <c r="L109" i="3"/>
  <c r="K108" i="3"/>
  <c r="M107" i="3"/>
  <c r="M108" i="3"/>
  <c r="K109" i="3"/>
  <c r="L108" i="3"/>
  <c r="F204" i="3" l="1"/>
  <c r="P107" i="3" a="1"/>
  <c r="P109" i="3" s="1"/>
  <c r="P108" i="3" l="1"/>
  <c r="P107" i="3"/>
  <c r="T107" i="3" l="1"/>
  <c r="E151" i="3"/>
  <c r="E148" i="3"/>
  <c r="E152" i="3"/>
  <c r="T108" i="3"/>
  <c r="T109" i="3"/>
  <c r="E146" i="3"/>
  <c r="E149" i="3"/>
  <c r="E147" i="3"/>
  <c r="E150" i="3"/>
  <c r="E145" i="3" l="1"/>
  <c r="S107" i="3"/>
  <c r="U107" i="3" s="1"/>
  <c r="S108" i="3"/>
  <c r="U108" i="3" s="1"/>
  <c r="S109" i="3"/>
  <c r="U10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Dubuis</author>
    <author>frutiger_christof</author>
  </authors>
  <commentList>
    <comment ref="H46" authorId="0" shapeId="0" xr:uid="{619FEBB1-DF52-4E69-B4D6-171F75DB062D}">
      <text>
        <r>
          <rPr>
            <sz val="9"/>
            <color indexed="81"/>
            <rFont val="Tahoma"/>
            <family val="2"/>
          </rPr>
          <t>Interpolation sur Rmoy/d (alpha au plus proche)</t>
        </r>
      </text>
    </comment>
    <comment ref="P62" authorId="1" shapeId="0" xr:uid="{A1B500E0-6F19-455C-AC58-1CA7A41F2A0D}">
      <text>
        <r>
          <rPr>
            <sz val="9"/>
            <color indexed="81"/>
            <rFont val="Tahoma"/>
            <family val="2"/>
          </rPr>
          <t>Facteur 2.8 : voir TGC17, p.346 (366) (Poisson = 1/6; F' = 5/6)</t>
        </r>
      </text>
    </comment>
    <comment ref="D98" authorId="1" shapeId="0" xr:uid="{2EFFDFCA-DFDF-4620-9481-44D4767D1825}">
      <text>
        <r>
          <rPr>
            <sz val="9"/>
            <color indexed="81"/>
            <rFont val="Tahoma"/>
            <family val="2"/>
          </rPr>
          <t>Formule : TGC 17, p.352 (372)</t>
        </r>
      </text>
    </comment>
    <comment ref="D99" authorId="1" shapeId="0" xr:uid="{1D58AAE1-3195-4DAC-8B71-603EC711BBB0}">
      <text>
        <r>
          <rPr>
            <sz val="9"/>
            <color indexed="81"/>
            <rFont val="Tahoma"/>
            <family val="2"/>
          </rPr>
          <t>Formule : TGC 17, p.352 (372)</t>
        </r>
      </text>
    </comment>
    <comment ref="G107" authorId="1" shapeId="0" xr:uid="{E4E44B99-35F0-4073-9AF6-96D46747D8D6}">
      <text>
        <r>
          <rPr>
            <sz val="9"/>
            <color indexed="81"/>
            <rFont val="Tahoma"/>
            <family val="2"/>
          </rPr>
          <t>TGC 17, p.345 (365)</t>
        </r>
      </text>
    </comment>
    <comment ref="G108" authorId="1" shapeId="0" xr:uid="{33F4EF1E-D4E1-4651-AC8E-73B493008011}">
      <text>
        <r>
          <rPr>
            <sz val="9"/>
            <color indexed="81"/>
            <rFont val="Tahoma"/>
            <family val="2"/>
          </rPr>
          <t>TGC 17, p.345 (365)</t>
        </r>
      </text>
    </comment>
    <comment ref="G109" authorId="1" shapeId="0" xr:uid="{74686FA3-8E07-4D3E-9E57-F28C72547B09}">
      <text>
        <r>
          <rPr>
            <sz val="9"/>
            <color indexed="81"/>
            <rFont val="Tahoma"/>
            <family val="2"/>
          </rPr>
          <t>TGC 17, p.345 (365)</t>
        </r>
      </text>
    </comment>
    <comment ref="H156" authorId="0" shapeId="0" xr:uid="{6574340A-ADE0-4C36-9FEF-9393045C71D4}">
      <text>
        <r>
          <rPr>
            <sz val="9"/>
            <color indexed="81"/>
            <rFont val="Tahoma"/>
            <family val="2"/>
          </rPr>
          <t>Interpolation sur Rmoy/d (alpha au plus proche)</t>
        </r>
      </text>
    </comment>
    <comment ref="J156" authorId="0" shapeId="0" xr:uid="{64FD4915-8A91-4D6C-947D-79F6C7985386}">
      <text>
        <r>
          <rPr>
            <sz val="9"/>
            <color indexed="81"/>
            <rFont val="Tahoma"/>
            <family val="2"/>
          </rPr>
          <t>Interpolation sur Rmoy/d (alpha au plus proche)</t>
        </r>
      </text>
    </comment>
    <comment ref="F197" authorId="1" shapeId="0" xr:uid="{82C8E712-441E-4C87-8AD5-41518E75F766}">
      <text>
        <r>
          <rPr>
            <sz val="9"/>
            <color indexed="81"/>
            <rFont val="Tahoma"/>
            <family val="2"/>
          </rPr>
          <t>Formule pour la composante horizontale du centre de gravité d'un trapèze
Formule valable pour excentricité définie par rapport à la face amont du barrage.</t>
        </r>
      </text>
    </comment>
    <comment ref="D209" authorId="1" shapeId="0" xr:uid="{C170160B-F563-4713-939C-98E5FDDAA8F0}">
      <text>
        <r>
          <rPr>
            <sz val="9"/>
            <color indexed="81"/>
            <rFont val="Tahoma"/>
            <family val="2"/>
          </rPr>
          <t>TGC 17, p. 348 (368)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<sst xmlns="http://schemas.openxmlformats.org/spreadsheetml/2006/main" count="391" uniqueCount="216">
  <si>
    <t>Angle</t>
  </si>
  <si>
    <t>-</t>
  </si>
  <si>
    <t>y [m]</t>
  </si>
  <si>
    <t>e [m]</t>
  </si>
  <si>
    <t>d [m]</t>
  </si>
  <si>
    <t>2α [°]</t>
  </si>
  <si>
    <t>α [°]</t>
  </si>
  <si>
    <r>
      <t>h</t>
    </r>
    <r>
      <rPr>
        <vertAlign val="subscript"/>
        <sz val="11"/>
        <color theme="1"/>
        <rFont val="Arial"/>
        <family val="2"/>
      </rPr>
      <t>max</t>
    </r>
    <r>
      <rPr>
        <sz val="11"/>
        <color theme="1"/>
        <rFont val="Arial"/>
        <family val="2"/>
      </rPr>
      <t xml:space="preserve"> [m]</t>
    </r>
  </si>
  <si>
    <t>y1 [m]</t>
  </si>
  <si>
    <t>d1 [m]</t>
  </si>
  <si>
    <t>R1[m]</t>
  </si>
  <si>
    <t>α1 [°]</t>
  </si>
  <si>
    <t>y2 [m]</t>
  </si>
  <si>
    <t>d2 [m]</t>
  </si>
  <si>
    <t>R2[m]</t>
  </si>
  <si>
    <t>α2 [°]</t>
  </si>
  <si>
    <t>y3 [m]</t>
  </si>
  <si>
    <t>d3 [m]</t>
  </si>
  <si>
    <t>R3[m]</t>
  </si>
  <si>
    <t>α3 [°]</t>
  </si>
  <si>
    <t>Base</t>
  </si>
  <si>
    <r>
      <t>d</t>
    </r>
    <r>
      <rPr>
        <vertAlign val="subscript"/>
        <sz val="11"/>
        <color theme="1"/>
        <rFont val="Arial"/>
        <family val="2"/>
      </rPr>
      <t>base</t>
    </r>
    <r>
      <rPr>
        <sz val="11"/>
        <color theme="1"/>
        <rFont val="Arial"/>
        <family val="2"/>
      </rPr>
      <t xml:space="preserve"> [m]</t>
    </r>
  </si>
  <si>
    <t>b [m]</t>
  </si>
  <si>
    <r>
      <t>γ</t>
    </r>
    <r>
      <rPr>
        <vertAlign val="subscript"/>
        <sz val="11"/>
        <rFont val="Arial"/>
        <family val="2"/>
      </rPr>
      <t>béton</t>
    </r>
    <r>
      <rPr>
        <sz val="11"/>
        <rFont val="Arial"/>
        <family val="2"/>
      </rPr>
      <t xml:space="preserve"> [Mpa/m]</t>
    </r>
  </si>
  <si>
    <r>
      <t>γ</t>
    </r>
    <r>
      <rPr>
        <vertAlign val="subscript"/>
        <sz val="11"/>
        <rFont val="Arial"/>
        <family val="2"/>
      </rPr>
      <t>eau</t>
    </r>
    <r>
      <rPr>
        <sz val="11"/>
        <rFont val="Arial"/>
        <family val="2"/>
      </rPr>
      <t xml:space="preserve"> [Mpa/m]</t>
    </r>
  </si>
  <si>
    <t>Δy [m]</t>
  </si>
  <si>
    <r>
      <t>E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>/E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[-]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</si>
  <si>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/G</t>
    </r>
    <r>
      <rPr>
        <vertAlign val="subscript"/>
        <sz val="11"/>
        <color theme="1"/>
        <rFont val="Arial"/>
        <family val="2"/>
      </rPr>
      <t>B [-]</t>
    </r>
  </si>
  <si>
    <t>C1 [-]</t>
  </si>
  <si>
    <t>C2 [-]</t>
  </si>
  <si>
    <t>C3 [-]</t>
  </si>
  <si>
    <r>
      <t>g [m/s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</si>
  <si>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t>α</t>
  </si>
  <si>
    <r>
      <t>30</t>
    </r>
    <r>
      <rPr>
        <vertAlign val="superscript"/>
        <sz val="11"/>
        <color theme="1"/>
        <rFont val="Arial"/>
        <family val="2"/>
      </rPr>
      <t>o</t>
    </r>
  </si>
  <si>
    <r>
      <t>35</t>
    </r>
    <r>
      <rPr>
        <vertAlign val="superscript"/>
        <sz val="11"/>
        <color theme="1"/>
        <rFont val="Arial"/>
        <family val="2"/>
      </rPr>
      <t>o</t>
    </r>
  </si>
  <si>
    <r>
      <t>40</t>
    </r>
    <r>
      <rPr>
        <vertAlign val="superscript"/>
        <sz val="11"/>
        <color theme="1"/>
        <rFont val="Arial"/>
        <family val="2"/>
      </rPr>
      <t>o</t>
    </r>
  </si>
  <si>
    <r>
      <t>45</t>
    </r>
    <r>
      <rPr>
        <vertAlign val="superscript"/>
        <sz val="11"/>
        <color theme="1"/>
        <rFont val="Arial"/>
        <family val="2"/>
      </rPr>
      <t>o</t>
    </r>
  </si>
  <si>
    <r>
      <t>50</t>
    </r>
    <r>
      <rPr>
        <vertAlign val="superscript"/>
        <sz val="11"/>
        <color theme="1"/>
        <rFont val="Arial"/>
        <family val="2"/>
      </rPr>
      <t>o</t>
    </r>
  </si>
  <si>
    <r>
      <t>55</t>
    </r>
    <r>
      <rPr>
        <vertAlign val="superscript"/>
        <sz val="11"/>
        <color theme="1"/>
        <rFont val="Arial"/>
        <family val="2"/>
      </rPr>
      <t>o</t>
    </r>
  </si>
  <si>
    <r>
      <t>60</t>
    </r>
    <r>
      <rPr>
        <vertAlign val="superscript"/>
        <sz val="11"/>
        <color theme="1"/>
        <rFont val="Arial"/>
        <family val="2"/>
      </rPr>
      <t>o</t>
    </r>
  </si>
  <si>
    <r>
      <t>65</t>
    </r>
    <r>
      <rPr>
        <vertAlign val="superscript"/>
        <sz val="11"/>
        <color theme="1"/>
        <rFont val="Arial"/>
        <family val="2"/>
      </rPr>
      <t>o</t>
    </r>
  </si>
  <si>
    <r>
      <t>R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>/d</t>
    </r>
  </si>
  <si>
    <t>Position</t>
  </si>
  <si>
    <t>β</t>
  </si>
  <si>
    <t>Moment</t>
  </si>
  <si>
    <r>
      <t>a</t>
    </r>
    <r>
      <rPr>
        <vertAlign val="subscript"/>
        <sz val="11"/>
        <color theme="1"/>
        <rFont val="Arial"/>
        <family val="2"/>
      </rPr>
      <t>MM'</t>
    </r>
  </si>
  <si>
    <r>
      <t>b</t>
    </r>
    <r>
      <rPr>
        <vertAlign val="subscript"/>
        <sz val="11"/>
        <color theme="1"/>
        <rFont val="Arial"/>
        <family val="2"/>
      </rPr>
      <t>MM'</t>
    </r>
  </si>
  <si>
    <r>
      <t>c</t>
    </r>
    <r>
      <rPr>
        <vertAlign val="subscript"/>
        <sz val="11"/>
        <color theme="1"/>
        <rFont val="Arial"/>
        <family val="2"/>
      </rPr>
      <t>MM'</t>
    </r>
  </si>
  <si>
    <t>d(y) [m]</t>
  </si>
  <si>
    <r>
      <t>Δy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/ d(y)</t>
    </r>
  </si>
  <si>
    <r>
      <t>a</t>
    </r>
    <r>
      <rPr>
        <vertAlign val="subscript"/>
        <sz val="11"/>
        <color theme="1"/>
        <rFont val="Arial"/>
        <family val="2"/>
      </rPr>
      <t>QQ'</t>
    </r>
  </si>
  <si>
    <r>
      <t>b</t>
    </r>
    <r>
      <rPr>
        <vertAlign val="subscript"/>
        <sz val="11"/>
        <color theme="1"/>
        <rFont val="Arial"/>
        <family val="2"/>
      </rPr>
      <t>QQ'</t>
    </r>
  </si>
  <si>
    <r>
      <t>c</t>
    </r>
    <r>
      <rPr>
        <vertAlign val="subscript"/>
        <sz val="11"/>
        <color theme="1"/>
        <rFont val="Arial"/>
        <family val="2"/>
      </rPr>
      <t>QQ'</t>
    </r>
  </si>
  <si>
    <t>y</t>
  </si>
  <si>
    <t>QR</t>
  </si>
  <si>
    <t>0Δy</t>
  </si>
  <si>
    <t>MR</t>
  </si>
  <si>
    <t>1Δy</t>
  </si>
  <si>
    <t>2Δy</t>
  </si>
  <si>
    <t>ΣMM'/I*Δy</t>
  </si>
  <si>
    <t>3Δy</t>
  </si>
  <si>
    <t>ΣQQ'/F'*(EB/GB)*Δy</t>
  </si>
  <si>
    <t>4Δy</t>
  </si>
  <si>
    <t>5Δy</t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</si>
  <si>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R</t>
    </r>
  </si>
  <si>
    <t>6Δy</t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</si>
  <si>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C1</t>
    </r>
  </si>
  <si>
    <t>7Δy</t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</si>
  <si>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C2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</si>
  <si>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C3</t>
    </r>
  </si>
  <si>
    <t>Différence</t>
  </si>
  <si>
    <t>=</t>
  </si>
  <si>
    <t>→</t>
  </si>
  <si>
    <r>
      <t>a</t>
    </r>
    <r>
      <rPr>
        <vertAlign val="subscript"/>
        <sz val="11"/>
        <color theme="1"/>
        <rFont val="Arial"/>
        <family val="2"/>
      </rPr>
      <t>p</t>
    </r>
  </si>
  <si>
    <r>
      <t>b</t>
    </r>
    <r>
      <rPr>
        <vertAlign val="subscript"/>
        <sz val="11"/>
        <color theme="1"/>
        <rFont val="Arial"/>
        <family val="2"/>
      </rPr>
      <t>p</t>
    </r>
  </si>
  <si>
    <r>
      <t>c</t>
    </r>
    <r>
      <rPr>
        <vertAlign val="subscript"/>
        <sz val="11"/>
        <color theme="1"/>
        <rFont val="Arial"/>
        <family val="2"/>
      </rPr>
      <t>p</t>
    </r>
  </si>
  <si>
    <r>
      <t>a</t>
    </r>
    <r>
      <rPr>
        <vertAlign val="subscript"/>
        <sz val="11"/>
        <color theme="1"/>
        <rFont val="Arial"/>
        <family val="2"/>
      </rPr>
      <t>Q</t>
    </r>
  </si>
  <si>
    <r>
      <t>b</t>
    </r>
    <r>
      <rPr>
        <vertAlign val="subscript"/>
        <sz val="11"/>
        <color theme="1"/>
        <rFont val="Arial"/>
        <family val="2"/>
      </rPr>
      <t>Q</t>
    </r>
  </si>
  <si>
    <r>
      <t>c</t>
    </r>
    <r>
      <rPr>
        <vertAlign val="subscript"/>
        <sz val="11"/>
        <color theme="1"/>
        <rFont val="Arial"/>
        <family val="2"/>
      </rPr>
      <t>Q</t>
    </r>
  </si>
  <si>
    <r>
      <t>a</t>
    </r>
    <r>
      <rPr>
        <vertAlign val="subscript"/>
        <sz val="11"/>
        <color theme="1"/>
        <rFont val="Arial"/>
        <family val="2"/>
      </rPr>
      <t>M</t>
    </r>
  </si>
  <si>
    <r>
      <t>b</t>
    </r>
    <r>
      <rPr>
        <vertAlign val="subscript"/>
        <sz val="11"/>
        <color theme="1"/>
        <rFont val="Arial"/>
        <family val="2"/>
      </rPr>
      <t>M</t>
    </r>
  </si>
  <si>
    <r>
      <t>c</t>
    </r>
    <r>
      <rPr>
        <vertAlign val="subscript"/>
        <sz val="11"/>
        <color theme="1"/>
        <rFont val="Arial"/>
        <family val="2"/>
      </rPr>
      <t>M</t>
    </r>
  </si>
  <si>
    <t>n° arc</t>
  </si>
  <si>
    <t>N [kN/m]</t>
  </si>
  <si>
    <r>
      <t>V [m</t>
    </r>
    <r>
      <rPr>
        <vertAlign val="superscript"/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Arial"/>
        <family val="2"/>
      </rPr>
      <t>] *10</t>
    </r>
    <r>
      <rPr>
        <vertAlign val="superscript"/>
        <sz val="11"/>
        <color theme="0" tint="-0.499984740745262"/>
        <rFont val="Arial"/>
        <family val="2"/>
      </rPr>
      <t>6</t>
    </r>
  </si>
  <si>
    <r>
      <t>L</t>
    </r>
    <r>
      <rPr>
        <vertAlign val="subscript"/>
        <sz val="11"/>
        <color theme="0" tint="-0.499984740745262"/>
        <rFont val="Arial"/>
        <family val="2"/>
      </rPr>
      <t>ret</t>
    </r>
    <r>
      <rPr>
        <sz val="11"/>
        <color theme="0" tint="-0.499984740745262"/>
        <rFont val="Arial"/>
        <family val="2"/>
      </rPr>
      <t xml:space="preserve"> [km]</t>
    </r>
  </si>
  <si>
    <t>Selon exemple TGC 17, p. 340 - 366 (à partir de p. 360 nouvelle édition)</t>
  </si>
  <si>
    <t>Au point 1 : y=0</t>
  </si>
  <si>
    <t>Au point 2 : y=2Δy</t>
  </si>
  <si>
    <t>Au point 3 : y=4Δy</t>
  </si>
  <si>
    <r>
      <t>E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= 1/2∙E</t>
    </r>
    <r>
      <rPr>
        <vertAlign val="subscript"/>
        <sz val="11"/>
        <color theme="1"/>
        <rFont val="Arial"/>
        <family val="2"/>
      </rPr>
      <t>B</t>
    </r>
  </si>
  <si>
    <r>
      <t>E</t>
    </r>
    <r>
      <rPr>
        <vertAlign val="subscript"/>
        <sz val="11"/>
        <color theme="1"/>
        <rFont val="Arial"/>
        <family val="2"/>
      </rPr>
      <t xml:space="preserve">R </t>
    </r>
    <r>
      <rPr>
        <sz val="11"/>
        <color theme="1"/>
        <rFont val="Arial"/>
        <family val="2"/>
      </rPr>
      <t>→ ∞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</si>
  <si>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∙ δ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/ p</t>
    </r>
    <r>
      <rPr>
        <vertAlign val="subscript"/>
        <sz val="11"/>
        <color theme="1"/>
        <rFont val="Arial"/>
        <family val="2"/>
      </rPr>
      <t>Ai</t>
    </r>
  </si>
  <si>
    <r>
      <t>[N/mm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</si>
  <si>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J(y) [m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]</t>
    </r>
  </si>
  <si>
    <r>
      <t>α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∙ (H-y) ∙ E</t>
    </r>
    <r>
      <rPr>
        <vertAlign val="subscript"/>
        <sz val="11"/>
        <color theme="1"/>
        <rFont val="Arial"/>
        <family val="2"/>
      </rPr>
      <t>B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</si>
  <si>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∙ δ</t>
    </r>
    <r>
      <rPr>
        <vertAlign val="subscript"/>
        <sz val="11"/>
        <color theme="1"/>
        <rFont val="Arial"/>
        <family val="2"/>
      </rPr>
      <t>A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</si>
  <si>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∙ δ</t>
    </r>
    <r>
      <rPr>
        <vertAlign val="subscript"/>
        <sz val="11"/>
        <color theme="1"/>
        <rFont val="Arial"/>
        <family val="2"/>
      </rPr>
      <t>C</t>
    </r>
  </si>
  <si>
    <r>
      <t>p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(i)</t>
    </r>
  </si>
  <si>
    <r>
      <t>∙ p</t>
    </r>
    <r>
      <rPr>
        <vertAlign val="subscript"/>
        <sz val="11"/>
        <color theme="1"/>
        <rFont val="Arial"/>
        <family val="2"/>
      </rPr>
      <t>1</t>
    </r>
  </si>
  <si>
    <r>
      <t>∙ p</t>
    </r>
    <r>
      <rPr>
        <vertAlign val="subscript"/>
        <sz val="11"/>
        <color theme="1"/>
        <rFont val="Arial"/>
        <family val="2"/>
      </rPr>
      <t>2</t>
    </r>
  </si>
  <si>
    <r>
      <t>∙</t>
    </r>
    <r>
      <rPr>
        <sz val="9.35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</t>
    </r>
    <r>
      <rPr>
        <vertAlign val="subscript"/>
        <sz val="11"/>
        <color theme="1"/>
        <rFont val="Arial"/>
        <family val="2"/>
      </rPr>
      <t>3</t>
    </r>
  </si>
  <si>
    <r>
      <t>p</t>
    </r>
    <r>
      <rPr>
        <vertAlign val="subscript"/>
        <sz val="11"/>
        <color theme="1"/>
        <rFont val="Arial"/>
        <family val="2"/>
      </rPr>
      <t>1</t>
    </r>
  </si>
  <si>
    <r>
      <t>p</t>
    </r>
    <r>
      <rPr>
        <vertAlign val="subscript"/>
        <sz val="11"/>
        <color theme="1"/>
        <rFont val="Arial"/>
        <family val="2"/>
      </rPr>
      <t>2</t>
    </r>
  </si>
  <si>
    <r>
      <t>p</t>
    </r>
    <r>
      <rPr>
        <vertAlign val="subscript"/>
        <sz val="11"/>
        <color theme="1"/>
        <rFont val="Arial"/>
        <family val="2"/>
      </rPr>
      <t>3</t>
    </r>
  </si>
  <si>
    <r>
      <t>p</t>
    </r>
    <r>
      <rPr>
        <b/>
        <vertAlign val="subscript"/>
        <sz val="11"/>
        <color theme="1"/>
        <rFont val="Arial"/>
        <family val="2"/>
      </rPr>
      <t>1</t>
    </r>
  </si>
  <si>
    <r>
      <t>p</t>
    </r>
    <r>
      <rPr>
        <b/>
        <vertAlign val="subscript"/>
        <sz val="11"/>
        <color theme="1"/>
        <rFont val="Arial"/>
        <family val="2"/>
      </rPr>
      <t>2</t>
    </r>
  </si>
  <si>
    <r>
      <t>p</t>
    </r>
    <r>
      <rPr>
        <b/>
        <vertAlign val="subscript"/>
        <sz val="11"/>
        <color theme="1"/>
        <rFont val="Arial"/>
        <family val="2"/>
      </rPr>
      <t>3</t>
    </r>
  </si>
  <si>
    <r>
      <t>p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</si>
  <si>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 xml:space="preserve"> [m]</t>
    </r>
  </si>
  <si>
    <r>
      <t>R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[m]</t>
    </r>
  </si>
  <si>
    <r>
      <t>L</t>
    </r>
    <r>
      <rPr>
        <vertAlign val="subscript"/>
        <sz val="11"/>
        <color theme="1"/>
        <rFont val="Arial"/>
        <family val="2"/>
      </rPr>
      <t>ca</t>
    </r>
    <r>
      <rPr>
        <sz val="11"/>
        <color theme="1"/>
        <rFont val="Arial"/>
        <family val="2"/>
      </rPr>
      <t xml:space="preserve"> [m]</t>
    </r>
  </si>
  <si>
    <r>
      <t>L</t>
    </r>
    <r>
      <rPr>
        <vertAlign val="sub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 [m]</t>
    </r>
  </si>
  <si>
    <r>
      <t>ref(R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>/d)</t>
    </r>
  </si>
  <si>
    <t>ref(α)</t>
  </si>
  <si>
    <r>
      <t>p</t>
    </r>
    <r>
      <rPr>
        <vertAlign val="subscript"/>
        <sz val="9.35"/>
        <rFont val="Arial"/>
        <family val="2"/>
      </rPr>
      <t>E</t>
    </r>
    <r>
      <rPr>
        <sz val="11"/>
        <rFont val="Arial"/>
        <family val="2"/>
      </rPr>
      <t xml:space="preserve"> = p ∙ R</t>
    </r>
    <r>
      <rPr>
        <vertAlign val="subscript"/>
        <sz val="11"/>
        <rFont val="Arial"/>
        <family val="2"/>
      </rPr>
      <t>e</t>
    </r>
    <r>
      <rPr>
        <sz val="11"/>
        <rFont val="Arial"/>
        <family val="2"/>
      </rPr>
      <t>/R</t>
    </r>
    <r>
      <rPr>
        <vertAlign val="subscript"/>
        <sz val="11"/>
        <rFont val="Arial"/>
        <family val="2"/>
      </rPr>
      <t>moy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</si>
  <si>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p</t>
    </r>
    <r>
      <rPr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</si>
  <si>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p</t>
    </r>
    <r>
      <rPr>
        <vertAlign val="subscript"/>
        <sz val="11"/>
        <rFont val="Arial"/>
        <family val="2"/>
      </rPr>
      <t>A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</si>
  <si>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</t>
    </r>
    <r>
      <rPr>
        <vertAlign val="subscript"/>
        <sz val="11"/>
        <rFont val="Arial"/>
        <family val="2"/>
      </rPr>
      <t>moy</t>
    </r>
    <r>
      <rPr>
        <sz val="11"/>
        <rFont val="Arial"/>
        <family val="2"/>
      </rPr>
      <t xml:space="preserve"> [m]</t>
    </r>
  </si>
  <si>
    <r>
      <t>N</t>
    </r>
    <r>
      <rPr>
        <vertAlign val="subscript"/>
        <sz val="11"/>
        <rFont val="Arial"/>
        <family val="2"/>
      </rPr>
      <t>A</t>
    </r>
    <r>
      <rPr>
        <sz val="11"/>
        <rFont val="Arial"/>
        <family val="2"/>
      </rPr>
      <t xml:space="preserve"> [kN/m]</t>
    </r>
  </si>
  <si>
    <r>
      <t>σ</t>
    </r>
    <r>
      <rPr>
        <vertAlign val="subscript"/>
        <sz val="11"/>
        <rFont val="Arial"/>
        <family val="2"/>
      </rPr>
      <t>фA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</si>
  <si>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</t>
    </r>
    <r>
      <rPr>
        <vertAlign val="subscript"/>
        <sz val="11"/>
        <rFont val="Arial"/>
        <family val="2"/>
      </rPr>
      <t>e</t>
    </r>
    <r>
      <rPr>
        <sz val="11"/>
        <rFont val="Arial"/>
        <family val="2"/>
      </rPr>
      <t xml:space="preserve"> [m]</t>
    </r>
  </si>
  <si>
    <r>
      <t>p</t>
    </r>
    <r>
      <rPr>
        <vertAlign val="subscript"/>
        <sz val="11"/>
        <rFont val="Arial"/>
        <family val="2"/>
      </rPr>
      <t>m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</si>
  <si>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σ</t>
    </r>
    <r>
      <rPr>
        <vertAlign val="subscript"/>
        <sz val="11"/>
        <rFont val="Arial"/>
        <family val="2"/>
      </rPr>
      <t>ф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</si>
  <si>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e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[m]</t>
    </r>
  </si>
  <si>
    <r>
      <t>N</t>
    </r>
    <r>
      <rPr>
        <vertAlign val="subscript"/>
        <sz val="11"/>
        <color theme="1"/>
        <rFont val="Arial"/>
        <family val="2"/>
      </rPr>
      <t>PP</t>
    </r>
    <r>
      <rPr>
        <sz val="11"/>
        <color theme="1"/>
        <rFont val="Arial"/>
        <family val="2"/>
      </rPr>
      <t xml:space="preserve"> [kN/m]</t>
    </r>
  </si>
  <si>
    <r>
      <t>Q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[kN/m]</t>
    </r>
  </si>
  <si>
    <r>
      <t>M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[kNm/m]</t>
    </r>
  </si>
  <si>
    <r>
      <t>M</t>
    </r>
    <r>
      <rPr>
        <vertAlign val="subscript"/>
        <sz val="11"/>
        <color theme="1"/>
        <rFont val="Arial"/>
        <family val="2"/>
      </rPr>
      <t>PP</t>
    </r>
    <r>
      <rPr>
        <sz val="11"/>
        <color theme="1"/>
        <rFont val="Arial"/>
        <family val="2"/>
      </rPr>
      <t xml:space="preserve"> [kN]</t>
    </r>
  </si>
  <si>
    <r>
      <t>β</t>
    </r>
    <r>
      <rPr>
        <vertAlign val="subscript"/>
        <sz val="11"/>
        <color theme="1"/>
        <rFont val="Arial"/>
        <family val="2"/>
      </rPr>
      <t>n,clé</t>
    </r>
    <r>
      <rPr>
        <sz val="11"/>
        <color theme="1"/>
        <rFont val="Arial"/>
        <family val="2"/>
      </rPr>
      <t xml:space="preserve"> [-]</t>
    </r>
  </si>
  <si>
    <r>
      <t>N</t>
    </r>
    <r>
      <rPr>
        <vertAlign val="subscript"/>
        <sz val="11"/>
        <color theme="1"/>
        <rFont val="Arial"/>
        <family val="2"/>
      </rPr>
      <t>clé</t>
    </r>
    <r>
      <rPr>
        <sz val="11"/>
        <color theme="1"/>
        <rFont val="Arial"/>
        <family val="2"/>
      </rPr>
      <t xml:space="preserve"> [kN/m]</t>
    </r>
  </si>
  <si>
    <r>
      <t>β</t>
    </r>
    <r>
      <rPr>
        <vertAlign val="subscript"/>
        <sz val="11"/>
        <color theme="1"/>
        <rFont val="Arial"/>
        <family val="2"/>
      </rPr>
      <t>m,clé</t>
    </r>
    <r>
      <rPr>
        <sz val="11"/>
        <color theme="1"/>
        <rFont val="Arial"/>
        <family val="2"/>
      </rPr>
      <t xml:space="preserve"> [-]</t>
    </r>
  </si>
  <si>
    <r>
      <t>M</t>
    </r>
    <r>
      <rPr>
        <vertAlign val="subscript"/>
        <sz val="11"/>
        <color theme="1"/>
        <rFont val="Arial"/>
        <family val="2"/>
      </rPr>
      <t>clé</t>
    </r>
    <r>
      <rPr>
        <sz val="11"/>
        <color theme="1"/>
        <rFont val="Arial"/>
        <family val="2"/>
      </rPr>
      <t xml:space="preserve"> [kNm/m]</t>
    </r>
  </si>
  <si>
    <r>
      <t>σ</t>
    </r>
    <r>
      <rPr>
        <vertAlign val="subscript"/>
        <sz val="11"/>
        <color theme="1"/>
        <rFont val="Arial"/>
        <family val="2"/>
      </rPr>
      <t xml:space="preserve">clé,am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</si>
  <si>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clé,av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</si>
  <si>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β</t>
    </r>
    <r>
      <rPr>
        <vertAlign val="subscript"/>
        <sz val="11"/>
        <color theme="1"/>
        <rFont val="Arial"/>
        <family val="2"/>
      </rPr>
      <t>n,naiss</t>
    </r>
    <r>
      <rPr>
        <sz val="11"/>
        <color theme="1"/>
        <rFont val="Arial"/>
        <family val="2"/>
      </rPr>
      <t xml:space="preserve"> [-]</t>
    </r>
  </si>
  <si>
    <r>
      <t>N</t>
    </r>
    <r>
      <rPr>
        <vertAlign val="subscript"/>
        <sz val="11"/>
        <color theme="1"/>
        <rFont val="Arial"/>
        <family val="2"/>
      </rPr>
      <t>naiss</t>
    </r>
    <r>
      <rPr>
        <sz val="11"/>
        <color theme="1"/>
        <rFont val="Arial"/>
        <family val="2"/>
      </rPr>
      <t xml:space="preserve"> [kN/m]</t>
    </r>
  </si>
  <si>
    <r>
      <t>β</t>
    </r>
    <r>
      <rPr>
        <vertAlign val="subscript"/>
        <sz val="11"/>
        <color theme="1"/>
        <rFont val="Arial"/>
        <family val="2"/>
      </rPr>
      <t>m,naiss</t>
    </r>
    <r>
      <rPr>
        <sz val="11"/>
        <color theme="1"/>
        <rFont val="Arial"/>
        <family val="2"/>
      </rPr>
      <t xml:space="preserve"> [-]</t>
    </r>
  </si>
  <si>
    <r>
      <t>M</t>
    </r>
    <r>
      <rPr>
        <vertAlign val="subscript"/>
        <sz val="11"/>
        <color theme="1"/>
        <rFont val="Arial"/>
        <family val="2"/>
      </rPr>
      <t>naiss</t>
    </r>
    <r>
      <rPr>
        <sz val="11"/>
        <color theme="1"/>
        <rFont val="Arial"/>
        <family val="2"/>
      </rPr>
      <t xml:space="preserve"> [kNm/m]</t>
    </r>
  </si>
  <si>
    <r>
      <t>σ</t>
    </r>
    <r>
      <rPr>
        <vertAlign val="subscript"/>
        <sz val="11"/>
        <color theme="1"/>
        <rFont val="Arial"/>
        <family val="2"/>
      </rPr>
      <t xml:space="preserve">naiss,am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</si>
  <si>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naiss,av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</si>
  <si>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PP,am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</si>
  <si>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PP,av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</si>
  <si>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E,am </t>
    </r>
    <r>
      <rPr>
        <sz val="11"/>
        <color theme="1"/>
        <rFont val="Arial"/>
        <family val="2"/>
      </rPr>
      <t>[N/mm2]</t>
    </r>
  </si>
  <si>
    <r>
      <t>σ</t>
    </r>
    <r>
      <rPr>
        <vertAlign val="subscript"/>
        <sz val="11"/>
        <color theme="1"/>
        <rFont val="Arial"/>
        <family val="2"/>
      </rPr>
      <t xml:space="preserve">E,av </t>
    </r>
    <r>
      <rPr>
        <sz val="11"/>
        <color theme="1"/>
        <rFont val="Arial"/>
        <family val="2"/>
      </rPr>
      <t>[N/mm2]</t>
    </r>
  </si>
  <si>
    <r>
      <t>σ</t>
    </r>
    <r>
      <rPr>
        <vertAlign val="subscript"/>
        <sz val="11"/>
        <color theme="1"/>
        <rFont val="Arial"/>
        <family val="2"/>
      </rPr>
      <t xml:space="preserve">E+PP,am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</si>
  <si>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>E+PP,av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</si>
  <si>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Δy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/ J(y)</t>
    </r>
  </si>
  <si>
    <t>Trial-load method</t>
  </si>
  <si>
    <t>Cells with formula</t>
  </si>
  <si>
    <t>Cells with a variable to implement</t>
  </si>
  <si>
    <t>Cells with a formule to complete</t>
  </si>
  <si>
    <t>Trift arch dam</t>
  </si>
  <si>
    <t>Geometry</t>
  </si>
  <si>
    <t>Dam characteristics</t>
  </si>
  <si>
    <t>Maximum height</t>
  </si>
  <si>
    <t>Arch 1</t>
  </si>
  <si>
    <t>Arch 2</t>
  </si>
  <si>
    <t>Arch 3</t>
  </si>
  <si>
    <t>Reservoir volume</t>
  </si>
  <si>
    <t>Reservoir length</t>
  </si>
  <si>
    <t>Concrete density</t>
  </si>
  <si>
    <t>Water density</t>
  </si>
  <si>
    <t>Heigth difference</t>
  </si>
  <si>
    <t>Vogt coefficient</t>
  </si>
  <si>
    <t>Gravity</t>
  </si>
  <si>
    <t>Modeling with a cantilever/arch system</t>
  </si>
  <si>
    <t>Arch</t>
  </si>
  <si>
    <t>Distance to reference axis</t>
  </si>
  <si>
    <t>Thickness</t>
  </si>
  <si>
    <t>Average radius</t>
  </si>
  <si>
    <t>External radius</t>
  </si>
  <si>
    <t>Half-angle of opening</t>
  </si>
  <si>
    <t>Chord of the arch</t>
  </si>
  <si>
    <t>Length of the arch</t>
  </si>
  <si>
    <t>Definition of the arches</t>
  </si>
  <si>
    <t>Deformation of the cantilever</t>
  </si>
  <si>
    <r>
      <t>Radial deformation of the arch at the crown δ</t>
    </r>
    <r>
      <rPr>
        <vertAlign val="subscript"/>
        <sz val="11"/>
        <color theme="1"/>
        <rFont val="Arial"/>
        <family val="2"/>
      </rPr>
      <t>A</t>
    </r>
  </si>
  <si>
    <t>Arch number</t>
  </si>
  <si>
    <t>Factor for MM'(y)/Δy at the intersection point 1 (y=0)</t>
  </si>
  <si>
    <t>Shear force</t>
  </si>
  <si>
    <t>Virtual works</t>
  </si>
  <si>
    <t>Virtual work at point 1</t>
  </si>
  <si>
    <t>Virtual work at point 2</t>
  </si>
  <si>
    <t>Virtual work at point 3</t>
  </si>
  <si>
    <t>Factor for MM'(y)/Δy at the intersection point 2 (y=2Δy)</t>
  </si>
  <si>
    <t>Factor for MM'(y)/Δy at the intersection point 3 (y=4Δy)</t>
  </si>
  <si>
    <t>Water pressure</t>
  </si>
  <si>
    <t>Solving the system of equations</t>
  </si>
  <si>
    <t>Solving the sytem of equations</t>
  </si>
  <si>
    <t>Control</t>
  </si>
  <si>
    <t>Pressure distribution between arches and cantilever</t>
  </si>
  <si>
    <t>Stresses in the arches</t>
  </si>
  <si>
    <t>Stress calculation in the arches with the tube formula</t>
  </si>
  <si>
    <t>Calculation with independant arches</t>
  </si>
  <si>
    <t>Stress calculation at the crown and springing of the arches</t>
  </si>
  <si>
    <t>Stresses in the cantilever</t>
  </si>
  <si>
    <t>Stresses in the cantilever, empty reservoir</t>
  </si>
  <si>
    <t>Stresses in the cantilever, full reservoir</t>
  </si>
  <si>
    <t>Tables according to "Design, Safety and Operation of Dams"</t>
  </si>
  <si>
    <r>
      <t xml:space="preserve">Table 15.30 Values for </t>
    </r>
    <r>
      <rPr>
        <sz val="11"/>
        <color theme="1"/>
        <rFont val="Calibri"/>
        <family val="2"/>
      </rPr>
      <t>β</t>
    </r>
  </si>
  <si>
    <r>
      <t>Table 15.36 Factors for M∙M' /Δy</t>
    </r>
    <r>
      <rPr>
        <vertAlign val="superscript"/>
        <sz val="11"/>
        <color theme="1"/>
        <rFont val="Arial"/>
        <family val="2"/>
      </rPr>
      <t>3</t>
    </r>
  </si>
  <si>
    <r>
      <t>Table 15.35 Factors for Q∙Q' /Δy</t>
    </r>
    <r>
      <rPr>
        <vertAlign val="superscript"/>
        <sz val="11"/>
        <color theme="1"/>
        <rFont val="Arial"/>
        <family val="2"/>
      </rPr>
      <t>3</t>
    </r>
  </si>
  <si>
    <t>Table 15.31 Parabolic load distribution of a cantilever split into seven horizontal sections</t>
  </si>
  <si>
    <t>Tableau 15.32 Distribution of reduced shear force in a cantilever split into seven horizontal sections</t>
  </si>
  <si>
    <t>Tabelau 15.33 Distribution of reduced moment in a cantilever split into seven horizontal sections</t>
  </si>
  <si>
    <t xml:space="preserve">Arch crown </t>
  </si>
  <si>
    <t>Arch springing</t>
  </si>
  <si>
    <r>
      <t>Table 15.39 Coefficient β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for calculating normal load at the crown</t>
    </r>
  </si>
  <si>
    <r>
      <t>Table 15.40 Coefficient β</t>
    </r>
    <r>
      <rPr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for calculating the moment at the crown</t>
    </r>
  </si>
  <si>
    <r>
      <t>Table 15.41 Coefficient β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for calculating normal load at the springing</t>
    </r>
  </si>
  <si>
    <r>
      <t>Table 15.42 Coefficient β</t>
    </r>
    <r>
      <rPr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for calculating the moment at the springing</t>
    </r>
  </si>
  <si>
    <t>According to example "Design, Safety and Operation of Dams", pages 358 and following</t>
  </si>
  <si>
    <t>Factor for QQ'(y)/Δy at the intersection point 1 (y=0)</t>
  </si>
  <si>
    <t>Factor for QQ'(y)/Δy at the intersection point 2 (y=2Δy)</t>
  </si>
  <si>
    <t>Factor for QQ'(y)/Δy at the intersection point 3 (y=4Δy)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</si>
</sst>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E+00"/>
    <numFmt numFmtId="168" formatCode="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name val="Arial"/>
      <family val="2"/>
    </font>
    <font>
      <sz val="11"/>
      <color theme="0" tint="-0.499984740745262"/>
      <name val="Arial"/>
      <family val="2"/>
    </font>
    <font>
      <vertAlign val="superscript"/>
      <sz val="11"/>
      <name val="Arial"/>
      <family val="2"/>
    </font>
    <font>
      <sz val="9"/>
      <color indexed="81"/>
      <name val="Tahoma"/>
      <family val="2"/>
    </font>
    <font>
      <vertAlign val="superscript"/>
      <sz val="11"/>
      <color theme="0" tint="-0.499984740745262"/>
      <name val="Arial"/>
      <family val="2"/>
    </font>
    <font>
      <vertAlign val="subscript"/>
      <sz val="11"/>
      <color theme="0" tint="-0.499984740745262"/>
      <name val="Arial"/>
      <family val="2"/>
    </font>
    <font>
      <sz val="11"/>
      <color theme="1"/>
      <name val="Calibri"/>
      <family val="2"/>
    </font>
    <font>
      <b/>
      <vertAlign val="superscript"/>
      <sz val="11"/>
      <color theme="1"/>
      <name val="Arial"/>
      <family val="2"/>
    </font>
    <font>
      <sz val="9.35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bscript"/>
      <sz val="9.3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textRotation="9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2" borderId="9" xfId="0" applyNumberFormat="1" applyFont="1" applyFill="1" applyBorder="1" applyAlignment="1">
      <alignment horizontal="right" vertical="center"/>
    </xf>
    <xf numFmtId="2" fontId="1" fillId="3" borderId="9" xfId="0" applyNumberFormat="1" applyFont="1" applyFill="1" applyBorder="1" applyAlignment="1">
      <alignment horizontal="right" vertical="center"/>
    </xf>
    <xf numFmtId="2" fontId="1" fillId="0" borderId="9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2" fontId="1" fillId="0" borderId="1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1" fillId="2" borderId="11" xfId="0" applyNumberFormat="1" applyFont="1" applyFill="1" applyBorder="1" applyAlignment="1">
      <alignment horizontal="right" vertical="center"/>
    </xf>
    <xf numFmtId="2" fontId="1" fillId="3" borderId="11" xfId="0" applyNumberFormat="1" applyFont="1" applyFill="1" applyBorder="1" applyAlignment="1">
      <alignment horizontal="right" vertical="center"/>
    </xf>
    <xf numFmtId="2" fontId="1" fillId="0" borderId="1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166" fontId="1" fillId="0" borderId="12" xfId="0" applyNumberFormat="1" applyFont="1" applyBorder="1" applyAlignment="1">
      <alignment vertical="center"/>
    </xf>
    <xf numFmtId="1" fontId="1" fillId="3" borderId="12" xfId="0" applyNumberFormat="1" applyFont="1" applyFill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2" fontId="1" fillId="3" borderId="12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2" fontId="1" fillId="3" borderId="14" xfId="0" applyNumberFormat="1" applyFont="1" applyFill="1" applyBorder="1" applyAlignment="1">
      <alignment vertical="center"/>
    </xf>
    <xf numFmtId="2" fontId="1" fillId="3" borderId="11" xfId="0" applyNumberFormat="1" applyFont="1" applyFill="1" applyBorder="1" applyAlignment="1">
      <alignment vertical="center"/>
    </xf>
    <xf numFmtId="166" fontId="1" fillId="3" borderId="12" xfId="0" applyNumberFormat="1" applyFont="1" applyFill="1" applyBorder="1" applyAlignment="1">
      <alignment vertical="center"/>
    </xf>
    <xf numFmtId="166" fontId="1" fillId="3" borderId="11" xfId="0" applyNumberFormat="1" applyFont="1" applyFill="1" applyBorder="1" applyAlignment="1">
      <alignment vertical="center"/>
    </xf>
    <xf numFmtId="167" fontId="1" fillId="0" borderId="0" xfId="0" applyNumberFormat="1" applyFont="1" applyAlignment="1">
      <alignment vertical="center"/>
    </xf>
    <xf numFmtId="2" fontId="1" fillId="3" borderId="13" xfId="0" applyNumberFormat="1" applyFont="1" applyFill="1" applyBorder="1" applyAlignment="1">
      <alignment vertical="center"/>
    </xf>
    <xf numFmtId="2" fontId="1" fillId="3" borderId="0" xfId="0" applyNumberFormat="1" applyFont="1" applyFill="1" applyAlignment="1">
      <alignment vertical="center"/>
    </xf>
    <xf numFmtId="2" fontId="1" fillId="3" borderId="16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7" fontId="1" fillId="0" borderId="16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vertical="center"/>
    </xf>
    <xf numFmtId="2" fontId="1" fillId="3" borderId="17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3" borderId="7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167" fontId="1" fillId="0" borderId="17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6" fillId="0" borderId="12" xfId="0" applyNumberFormat="1" applyFont="1" applyBorder="1" applyAlignment="1">
      <alignment vertical="center"/>
    </xf>
    <xf numFmtId="166" fontId="6" fillId="3" borderId="12" xfId="0" applyNumberFormat="1" applyFont="1" applyFill="1" applyBorder="1" applyAlignment="1">
      <alignment vertical="center"/>
    </xf>
    <xf numFmtId="2" fontId="6" fillId="0" borderId="11" xfId="0" applyNumberFormat="1" applyFont="1" applyBorder="1" applyAlignment="1">
      <alignment vertical="center"/>
    </xf>
    <xf numFmtId="166" fontId="6" fillId="3" borderId="11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" fontId="6" fillId="3" borderId="12" xfId="0" applyNumberFormat="1" applyFont="1" applyFill="1" applyBorder="1" applyAlignment="1">
      <alignment vertical="center"/>
    </xf>
    <xf numFmtId="2" fontId="6" fillId="3" borderId="12" xfId="0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1" fontId="6" fillId="3" borderId="11" xfId="0" applyNumberFormat="1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vertical="center"/>
    </xf>
    <xf numFmtId="1" fontId="1" fillId="3" borderId="11" xfId="0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6" fontId="1" fillId="4" borderId="4" xfId="0" applyNumberFormat="1" applyFont="1" applyFill="1" applyBorder="1" applyAlignment="1">
      <alignment horizontal="center" vertical="center"/>
    </xf>
    <xf numFmtId="166" fontId="1" fillId="4" borderId="5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Average radius</a:t>
            </a:r>
            <a:r>
              <a:rPr lang="fr-CH" baseline="0"/>
              <a:t> </a:t>
            </a:r>
            <a:r>
              <a:rPr lang="fr-CH"/>
              <a:t>R</a:t>
            </a:r>
            <a:r>
              <a:rPr lang="fr-CH" baseline="-25000"/>
              <a:t>moy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'Trial-load method'!$F$15:$F$22</c:f>
              <c:numCache>
                <c:formatCode>0.00</c:formatCode>
                <c:ptCount val="8"/>
              </c:numCache>
            </c:numRef>
          </c:xVal>
          <c:yVal>
            <c:numRef>
              <c:f>'Trial-load method'!$C$15:$C$22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4E-4B0B-8DBC-0D23141D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23328"/>
        <c:axId val="156242304"/>
      </c:scatterChart>
      <c:valAx>
        <c:axId val="151523328"/>
        <c:scaling>
          <c:orientation val="minMax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156242304"/>
        <c:crosses val="autoZero"/>
        <c:crossBetween val="midCat"/>
      </c:valAx>
      <c:valAx>
        <c:axId val="156242304"/>
        <c:scaling>
          <c:orientation val="maxMin"/>
          <c:max val="1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1523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Opening angle 2</a:t>
            </a:r>
            <a:r>
              <a:rPr lang="el-GR"/>
              <a:t>α</a:t>
            </a:r>
            <a:endParaRPr lang="fr-CH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'Trial-load method'!$H$15:$H$22</c:f>
              <c:numCache>
                <c:formatCode>0.00</c:formatCode>
                <c:ptCount val="8"/>
              </c:numCache>
            </c:numRef>
          </c:xVal>
          <c:yVal>
            <c:numRef>
              <c:f>'Trial-load method'!$C$15:$C$22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9-42AC-9CBB-0AF63836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89856"/>
        <c:axId val="157309568"/>
      </c:scatterChart>
      <c:valAx>
        <c:axId val="157289856"/>
        <c:scaling>
          <c:orientation val="minMax"/>
          <c:max val="140"/>
          <c:min val="7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157309568"/>
        <c:crosses val="autoZero"/>
        <c:crossBetween val="midCat"/>
      </c:valAx>
      <c:valAx>
        <c:axId val="157309568"/>
        <c:scaling>
          <c:orientation val="maxMin"/>
          <c:max val="1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7289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179293</xdr:rowOff>
    </xdr:from>
    <xdr:to>
      <xdr:col>7</xdr:col>
      <xdr:colOff>437029</xdr:colOff>
      <xdr:row>38</xdr:row>
      <xdr:rowOff>201705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94003D8-88DE-4814-AF01-44068A5CA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22</xdr:row>
      <xdr:rowOff>179293</xdr:rowOff>
    </xdr:from>
    <xdr:to>
      <xdr:col>14</xdr:col>
      <xdr:colOff>549088</xdr:colOff>
      <xdr:row>38</xdr:row>
      <xdr:rowOff>201705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3A1F43-42D0-4050-976C-7F20A9B4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717176</xdr:colOff>
      <xdr:row>1</xdr:row>
      <xdr:rowOff>0</xdr:rowOff>
    </xdr:from>
    <xdr:to>
      <xdr:col>21</xdr:col>
      <xdr:colOff>9697</xdr:colOff>
      <xdr:row>5</xdr:row>
      <xdr:rowOff>99540</xdr:rowOff>
    </xdr:to>
    <xdr:pic>
      <xdr:nvPicPr>
        <xdr:cNvPr id="4" name="Image 11">
          <a:extLst>
            <a:ext uri="{FF2B5EF4-FFF2-40B4-BE49-F238E27FC236}">
              <a16:creationId xmlns:a16="http://schemas.microsoft.com/office/drawing/2014/main" id="{F5AEF611-C56D-490B-8D27-B2B94A88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6301" y="238125"/>
          <a:ext cx="3102521" cy="105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4245-A17F-4B4D-9B8A-A40F2CABDF03}">
  <dimension ref="A1:AP217"/>
  <sheetViews>
    <sheetView tabSelected="1" zoomScale="85" zoomScaleNormal="85" workbookViewId="0">
      <selection activeCell="N18" sqref="N18"/>
    </sheetView>
  </sheetViews>
  <sheetFormatPr defaultColWidth="9.109375" defaultRowHeight="18.75" customHeight="1" x14ac:dyDescent="0.3"/>
  <cols>
    <col min="1" max="1" width="9.33203125" style="2" bestFit="1" customWidth="1"/>
    <col min="2" max="21" width="14.33203125" style="2" customWidth="1"/>
    <col min="22" max="22" width="9.33203125" style="2" customWidth="1"/>
    <col min="23" max="23" width="9.33203125" style="17" customWidth="1"/>
    <col min="24" max="24" width="9.33203125" style="2" bestFit="1" customWidth="1"/>
    <col min="25" max="25" width="9.88671875" style="2" bestFit="1" customWidth="1"/>
    <col min="26" max="26" width="10" style="2" bestFit="1" customWidth="1"/>
    <col min="27" max="32" width="9.88671875" style="2" bestFit="1" customWidth="1"/>
    <col min="33" max="40" width="9.33203125" style="2" bestFit="1" customWidth="1"/>
    <col min="41" max="16384" width="9.109375" style="2"/>
  </cols>
  <sheetData>
    <row r="1" spans="1:24" ht="18.75" customHeight="1" x14ac:dyDescent="0.3">
      <c r="H1" s="1"/>
      <c r="I1" s="15"/>
      <c r="N1" s="1"/>
      <c r="Q1" s="16"/>
    </row>
    <row r="2" spans="1:24" ht="18.75" customHeight="1" x14ac:dyDescent="0.3">
      <c r="B2" s="18" t="s">
        <v>148</v>
      </c>
      <c r="H2" s="1"/>
      <c r="I2" s="141" t="s">
        <v>152</v>
      </c>
      <c r="J2" s="141"/>
      <c r="K2" s="141"/>
      <c r="L2" s="141"/>
      <c r="M2" s="141"/>
      <c r="N2" s="141"/>
      <c r="Q2" s="16"/>
      <c r="X2" s="19" t="s">
        <v>199</v>
      </c>
    </row>
    <row r="3" spans="1:24" ht="18.75" customHeight="1" x14ac:dyDescent="0.3">
      <c r="B3" s="2" t="s">
        <v>86</v>
      </c>
      <c r="F3" s="4"/>
      <c r="G3" s="4"/>
      <c r="H3" s="1"/>
      <c r="I3" s="15"/>
      <c r="K3" s="4"/>
      <c r="N3" s="1"/>
      <c r="Q3" s="16"/>
    </row>
    <row r="4" spans="1:24" ht="18.75" customHeight="1" x14ac:dyDescent="0.3">
      <c r="B4" s="2" t="s">
        <v>212</v>
      </c>
      <c r="F4" s="4"/>
      <c r="G4" s="4"/>
      <c r="H4" s="1"/>
      <c r="I4" s="1"/>
      <c r="K4" s="4"/>
      <c r="N4" s="1"/>
      <c r="Q4" s="16"/>
    </row>
    <row r="5" spans="1:24" ht="18.75" customHeight="1" x14ac:dyDescent="0.3">
      <c r="B5" s="142" t="s">
        <v>149</v>
      </c>
      <c r="C5" s="142"/>
      <c r="D5" s="142"/>
      <c r="F5" s="4"/>
      <c r="G5" s="4"/>
      <c r="H5" s="1"/>
      <c r="I5" s="15"/>
      <c r="K5" s="4"/>
      <c r="N5" s="1"/>
      <c r="Q5" s="16"/>
    </row>
    <row r="6" spans="1:24" ht="18.75" customHeight="1" x14ac:dyDescent="0.3">
      <c r="B6" s="143" t="s">
        <v>150</v>
      </c>
      <c r="C6" s="143"/>
      <c r="D6" s="143"/>
      <c r="H6" s="1"/>
      <c r="I6" s="1"/>
      <c r="N6" s="1"/>
      <c r="Q6" s="16"/>
    </row>
    <row r="7" spans="1:24" ht="18.75" customHeight="1" x14ac:dyDescent="0.3">
      <c r="B7" s="144" t="s">
        <v>151</v>
      </c>
      <c r="C7" s="145"/>
      <c r="D7" s="146"/>
      <c r="H7" s="1"/>
      <c r="I7" s="1"/>
      <c r="N7" s="1"/>
      <c r="Q7" s="16"/>
    </row>
    <row r="8" spans="1:24" ht="18.75" customHeight="1" x14ac:dyDescent="0.3">
      <c r="H8" s="1"/>
      <c r="I8" s="1"/>
      <c r="N8" s="1"/>
      <c r="Q8" s="16"/>
    </row>
    <row r="9" spans="1:24" ht="18.75" customHeight="1" x14ac:dyDescent="0.3">
      <c r="B9" s="147" t="s">
        <v>153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9"/>
    </row>
    <row r="10" spans="1:24" ht="18.75" customHeight="1" x14ac:dyDescent="0.3">
      <c r="B10" s="15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</row>
    <row r="11" spans="1:24" ht="18.75" customHeigh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4" ht="18.75" customHeight="1" x14ac:dyDescent="0.3">
      <c r="A12" s="4"/>
      <c r="B12" s="138" t="s">
        <v>166</v>
      </c>
      <c r="C12" s="139"/>
      <c r="D12" s="139"/>
      <c r="E12" s="139"/>
      <c r="F12" s="139"/>
      <c r="G12" s="139"/>
      <c r="H12" s="139"/>
      <c r="I12" s="139"/>
      <c r="J12" s="139"/>
      <c r="K12" s="140"/>
    </row>
    <row r="13" spans="1:24" ht="18.75" customHeight="1" x14ac:dyDescent="0.3">
      <c r="A13" s="4"/>
      <c r="B13" s="133" t="s">
        <v>167</v>
      </c>
      <c r="C13" s="134" t="s">
        <v>42</v>
      </c>
      <c r="D13" s="134" t="s">
        <v>168</v>
      </c>
      <c r="E13" s="134" t="s">
        <v>169</v>
      </c>
      <c r="F13" s="134" t="s">
        <v>170</v>
      </c>
      <c r="G13" s="134" t="s">
        <v>171</v>
      </c>
      <c r="H13" s="134" t="s">
        <v>0</v>
      </c>
      <c r="I13" s="134" t="s">
        <v>172</v>
      </c>
      <c r="J13" s="134" t="s">
        <v>173</v>
      </c>
      <c r="K13" s="134" t="s">
        <v>174</v>
      </c>
      <c r="Q13" s="153" t="s">
        <v>154</v>
      </c>
      <c r="R13" s="153"/>
      <c r="S13" s="153"/>
      <c r="T13" s="153"/>
    </row>
    <row r="14" spans="1:24" ht="18.75" customHeight="1" x14ac:dyDescent="0.3">
      <c r="A14" s="4"/>
      <c r="B14" s="135" t="s">
        <v>1</v>
      </c>
      <c r="C14" s="136" t="s">
        <v>2</v>
      </c>
      <c r="D14" s="137" t="s">
        <v>3</v>
      </c>
      <c r="E14" s="136" t="s">
        <v>4</v>
      </c>
      <c r="F14" s="136" t="s">
        <v>109</v>
      </c>
      <c r="G14" s="136" t="s">
        <v>110</v>
      </c>
      <c r="H14" s="136" t="s">
        <v>5</v>
      </c>
      <c r="I14" s="136" t="s">
        <v>6</v>
      </c>
      <c r="J14" s="136" t="s">
        <v>111</v>
      </c>
      <c r="K14" s="137" t="s">
        <v>112</v>
      </c>
      <c r="Q14" s="142" t="s">
        <v>155</v>
      </c>
      <c r="R14" s="142"/>
      <c r="S14" s="20" t="s">
        <v>7</v>
      </c>
      <c r="T14" s="21"/>
    </row>
    <row r="15" spans="1:24" ht="18.75" customHeight="1" x14ac:dyDescent="0.3">
      <c r="A15" s="4"/>
      <c r="B15" s="22">
        <v>0</v>
      </c>
      <c r="C15" s="23">
        <f>$T$14*B15/7</f>
        <v>0</v>
      </c>
      <c r="D15" s="24"/>
      <c r="E15" s="24"/>
      <c r="F15" s="24"/>
      <c r="G15" s="25"/>
      <c r="H15" s="24"/>
      <c r="I15" s="26">
        <f>H15/2</f>
        <v>0</v>
      </c>
      <c r="J15" s="26">
        <f>2*F15*SIN(I15/180*PI())</f>
        <v>0</v>
      </c>
      <c r="K15" s="26">
        <f>F15*2*PI()*I15*2/360</f>
        <v>0</v>
      </c>
      <c r="Q15" s="154" t="s">
        <v>159</v>
      </c>
      <c r="R15" s="154"/>
      <c r="S15" s="27" t="s">
        <v>84</v>
      </c>
      <c r="T15" s="28"/>
    </row>
    <row r="16" spans="1:24" ht="18.75" customHeight="1" x14ac:dyDescent="0.3">
      <c r="A16" s="4"/>
      <c r="B16" s="29">
        <v>1</v>
      </c>
      <c r="C16" s="30">
        <f t="shared" ref="C16:C22" si="0">$T$14*B16/7</f>
        <v>0</v>
      </c>
      <c r="D16" s="31"/>
      <c r="E16" s="31"/>
      <c r="F16" s="31"/>
      <c r="G16" s="32"/>
      <c r="H16" s="31"/>
      <c r="I16" s="33">
        <f t="shared" ref="I16:I22" si="1">H16/2</f>
        <v>0</v>
      </c>
      <c r="J16" s="33">
        <f t="shared" ref="J16:J22" si="2">2*F16*SIN(I16/180*PI())</f>
        <v>0</v>
      </c>
      <c r="K16" s="33">
        <f t="shared" ref="K16:K22" si="3">F16*2*PI()*I16*2/360</f>
        <v>0</v>
      </c>
      <c r="Q16" s="155" t="s">
        <v>160</v>
      </c>
      <c r="R16" s="156"/>
      <c r="S16" s="27" t="s">
        <v>85</v>
      </c>
      <c r="T16" s="28"/>
    </row>
    <row r="17" spans="1:20" ht="18.75" customHeight="1" x14ac:dyDescent="0.3">
      <c r="A17" s="4"/>
      <c r="B17" s="29">
        <v>2</v>
      </c>
      <c r="C17" s="30">
        <f t="shared" si="0"/>
        <v>0</v>
      </c>
      <c r="D17" s="31"/>
      <c r="E17" s="31"/>
      <c r="F17" s="31"/>
      <c r="G17" s="32"/>
      <c r="H17" s="31"/>
      <c r="I17" s="33">
        <f t="shared" si="1"/>
        <v>0</v>
      </c>
      <c r="J17" s="33">
        <f t="shared" si="2"/>
        <v>0</v>
      </c>
      <c r="K17" s="33">
        <f t="shared" si="3"/>
        <v>0</v>
      </c>
      <c r="M17" s="1"/>
      <c r="Q17" s="142" t="s">
        <v>156</v>
      </c>
      <c r="R17" s="142"/>
      <c r="S17" s="20" t="s">
        <v>8</v>
      </c>
      <c r="T17" s="20">
        <v>0</v>
      </c>
    </row>
    <row r="18" spans="1:20" ht="18.75" customHeight="1" x14ac:dyDescent="0.3">
      <c r="A18" s="4"/>
      <c r="B18" s="29">
        <v>3</v>
      </c>
      <c r="C18" s="30">
        <f t="shared" si="0"/>
        <v>0</v>
      </c>
      <c r="D18" s="31"/>
      <c r="E18" s="31"/>
      <c r="F18" s="31"/>
      <c r="G18" s="32"/>
      <c r="H18" s="31"/>
      <c r="I18" s="33">
        <f t="shared" si="1"/>
        <v>0</v>
      </c>
      <c r="J18" s="33">
        <f t="shared" si="2"/>
        <v>0</v>
      </c>
      <c r="K18" s="33">
        <f t="shared" si="3"/>
        <v>0</v>
      </c>
      <c r="Q18" s="142"/>
      <c r="R18" s="142"/>
      <c r="S18" s="20" t="s">
        <v>9</v>
      </c>
      <c r="T18" s="20">
        <f>E15</f>
        <v>0</v>
      </c>
    </row>
    <row r="19" spans="1:20" ht="18.75" customHeight="1" x14ac:dyDescent="0.3">
      <c r="A19" s="4"/>
      <c r="B19" s="29">
        <v>4</v>
      </c>
      <c r="C19" s="30">
        <f t="shared" si="0"/>
        <v>0</v>
      </c>
      <c r="D19" s="31"/>
      <c r="E19" s="31"/>
      <c r="F19" s="31"/>
      <c r="G19" s="32"/>
      <c r="H19" s="31"/>
      <c r="I19" s="33">
        <f t="shared" si="1"/>
        <v>0</v>
      </c>
      <c r="J19" s="33">
        <f t="shared" si="2"/>
        <v>0</v>
      </c>
      <c r="K19" s="33">
        <f t="shared" si="3"/>
        <v>0</v>
      </c>
      <c r="Q19" s="142"/>
      <c r="R19" s="142"/>
      <c r="S19" s="20" t="s">
        <v>10</v>
      </c>
      <c r="T19" s="20">
        <f>F15</f>
        <v>0</v>
      </c>
    </row>
    <row r="20" spans="1:20" ht="18.75" customHeight="1" x14ac:dyDescent="0.3">
      <c r="A20" s="4"/>
      <c r="B20" s="29">
        <v>5</v>
      </c>
      <c r="C20" s="30">
        <f t="shared" si="0"/>
        <v>0</v>
      </c>
      <c r="D20" s="31"/>
      <c r="E20" s="31"/>
      <c r="F20" s="31"/>
      <c r="G20" s="32"/>
      <c r="H20" s="31"/>
      <c r="I20" s="33">
        <f t="shared" si="1"/>
        <v>0</v>
      </c>
      <c r="J20" s="33">
        <f t="shared" si="2"/>
        <v>0</v>
      </c>
      <c r="K20" s="33">
        <f t="shared" si="3"/>
        <v>0</v>
      </c>
      <c r="M20" s="1"/>
      <c r="O20" s="34"/>
      <c r="Q20" s="142"/>
      <c r="R20" s="142"/>
      <c r="S20" s="20" t="s">
        <v>11</v>
      </c>
      <c r="T20" s="35">
        <f>H15</f>
        <v>0</v>
      </c>
    </row>
    <row r="21" spans="1:20" ht="18.75" customHeight="1" x14ac:dyDescent="0.3">
      <c r="A21" s="4"/>
      <c r="B21" s="29">
        <v>6</v>
      </c>
      <c r="C21" s="30">
        <f t="shared" si="0"/>
        <v>0</v>
      </c>
      <c r="D21" s="31"/>
      <c r="E21" s="31"/>
      <c r="F21" s="31"/>
      <c r="G21" s="32"/>
      <c r="H21" s="31"/>
      <c r="I21" s="33">
        <f t="shared" si="1"/>
        <v>0</v>
      </c>
      <c r="J21" s="33">
        <f t="shared" si="2"/>
        <v>0</v>
      </c>
      <c r="K21" s="33">
        <f t="shared" si="3"/>
        <v>0</v>
      </c>
      <c r="O21" s="34"/>
      <c r="Q21" s="142" t="s">
        <v>157</v>
      </c>
      <c r="R21" s="142"/>
      <c r="S21" s="20" t="s">
        <v>12</v>
      </c>
      <c r="T21" s="36">
        <f>T14*2/7</f>
        <v>0</v>
      </c>
    </row>
    <row r="22" spans="1:20" ht="18.75" customHeight="1" x14ac:dyDescent="0.3">
      <c r="A22" s="4"/>
      <c r="B22" s="37">
        <v>7</v>
      </c>
      <c r="C22" s="38">
        <f t="shared" si="0"/>
        <v>0</v>
      </c>
      <c r="D22" s="39"/>
      <c r="E22" s="39"/>
      <c r="F22" s="39"/>
      <c r="G22" s="40"/>
      <c r="H22" s="39"/>
      <c r="I22" s="41">
        <f t="shared" si="1"/>
        <v>0</v>
      </c>
      <c r="J22" s="41">
        <f t="shared" si="2"/>
        <v>0</v>
      </c>
      <c r="K22" s="41">
        <f t="shared" si="3"/>
        <v>0</v>
      </c>
      <c r="O22" s="34"/>
      <c r="Q22" s="142"/>
      <c r="R22" s="142"/>
      <c r="S22" s="20" t="s">
        <v>13</v>
      </c>
      <c r="T22" s="20">
        <f>E17</f>
        <v>0</v>
      </c>
    </row>
    <row r="23" spans="1:20" ht="18.75" customHeight="1" x14ac:dyDescent="0.3">
      <c r="H23" s="34"/>
      <c r="I23" s="34"/>
      <c r="Q23" s="142"/>
      <c r="R23" s="142"/>
      <c r="S23" s="20" t="s">
        <v>14</v>
      </c>
      <c r="T23" s="20">
        <f>F17</f>
        <v>0</v>
      </c>
    </row>
    <row r="24" spans="1:20" ht="18.75" customHeight="1" x14ac:dyDescent="0.3">
      <c r="H24" s="34"/>
      <c r="I24" s="34"/>
      <c r="Q24" s="142"/>
      <c r="R24" s="142"/>
      <c r="S24" s="20" t="s">
        <v>15</v>
      </c>
      <c r="T24" s="35">
        <f>H17</f>
        <v>0</v>
      </c>
    </row>
    <row r="25" spans="1:20" ht="18.75" customHeight="1" x14ac:dyDescent="0.3">
      <c r="H25" s="34"/>
      <c r="I25" s="34"/>
      <c r="Q25" s="142" t="s">
        <v>158</v>
      </c>
      <c r="R25" s="142"/>
      <c r="S25" s="20" t="s">
        <v>16</v>
      </c>
      <c r="T25" s="36">
        <f>T14*4/7</f>
        <v>0</v>
      </c>
    </row>
    <row r="26" spans="1:20" ht="18.75" customHeight="1" x14ac:dyDescent="0.3">
      <c r="Q26" s="142"/>
      <c r="R26" s="142"/>
      <c r="S26" s="20" t="s">
        <v>17</v>
      </c>
      <c r="T26" s="36">
        <f>E19</f>
        <v>0</v>
      </c>
    </row>
    <row r="27" spans="1:20" ht="18.75" customHeight="1" x14ac:dyDescent="0.3">
      <c r="Q27" s="142"/>
      <c r="R27" s="142"/>
      <c r="S27" s="20" t="s">
        <v>18</v>
      </c>
      <c r="T27" s="20">
        <f>F19</f>
        <v>0</v>
      </c>
    </row>
    <row r="28" spans="1:20" ht="18.75" customHeight="1" x14ac:dyDescent="0.3">
      <c r="Q28" s="142"/>
      <c r="R28" s="142"/>
      <c r="S28" s="20" t="s">
        <v>19</v>
      </c>
      <c r="T28" s="35">
        <f>H19</f>
        <v>0</v>
      </c>
    </row>
    <row r="29" spans="1:20" ht="18.75" customHeight="1" x14ac:dyDescent="0.3">
      <c r="Q29" s="142" t="s">
        <v>20</v>
      </c>
      <c r="R29" s="142"/>
      <c r="S29" s="20" t="s">
        <v>21</v>
      </c>
      <c r="T29" s="42">
        <f>E22</f>
        <v>0</v>
      </c>
    </row>
    <row r="30" spans="1:20" ht="18.75" customHeight="1" x14ac:dyDescent="0.3">
      <c r="Q30" s="142"/>
      <c r="R30" s="142"/>
      <c r="S30" s="20" t="s">
        <v>22</v>
      </c>
      <c r="T30" s="21">
        <v>1</v>
      </c>
    </row>
    <row r="31" spans="1:20" ht="18.75" customHeight="1" x14ac:dyDescent="0.3">
      <c r="Q31" s="142" t="s">
        <v>161</v>
      </c>
      <c r="R31" s="142"/>
      <c r="S31" s="35" t="s">
        <v>23</v>
      </c>
      <c r="T31" s="43">
        <v>2.4500000000000001E-2</v>
      </c>
    </row>
    <row r="32" spans="1:20" ht="18.75" customHeight="1" x14ac:dyDescent="0.3">
      <c r="H32" s="34"/>
      <c r="I32" s="34"/>
      <c r="Q32" s="142" t="s">
        <v>162</v>
      </c>
      <c r="R32" s="142"/>
      <c r="S32" s="35" t="s">
        <v>24</v>
      </c>
      <c r="T32" s="20">
        <f>0.00981</f>
        <v>9.8099999999999993E-3</v>
      </c>
    </row>
    <row r="33" spans="1:42" ht="18.75" customHeight="1" x14ac:dyDescent="0.3">
      <c r="H33" s="34"/>
      <c r="I33" s="34"/>
      <c r="Q33" s="142" t="s">
        <v>163</v>
      </c>
      <c r="R33" s="142"/>
      <c r="S33" s="20" t="s">
        <v>25</v>
      </c>
      <c r="T33" s="36">
        <f>T14/7</f>
        <v>0</v>
      </c>
    </row>
    <row r="34" spans="1:42" ht="18.75" customHeight="1" x14ac:dyDescent="0.3">
      <c r="H34" s="34"/>
      <c r="I34" s="34"/>
      <c r="Q34" s="142"/>
      <c r="R34" s="142"/>
      <c r="S34" s="20" t="s">
        <v>26</v>
      </c>
      <c r="T34" s="21"/>
    </row>
    <row r="35" spans="1:42" ht="18.75" customHeight="1" x14ac:dyDescent="0.3">
      <c r="H35" s="34"/>
      <c r="I35" s="34"/>
      <c r="Q35" s="142"/>
      <c r="R35" s="142"/>
      <c r="S35" s="20" t="s">
        <v>27</v>
      </c>
      <c r="T35" s="44"/>
    </row>
    <row r="36" spans="1:42" ht="18.75" customHeight="1" x14ac:dyDescent="0.3">
      <c r="Q36" s="142" t="s">
        <v>164</v>
      </c>
      <c r="R36" s="142"/>
      <c r="S36" s="20" t="s">
        <v>28</v>
      </c>
      <c r="T36" s="21"/>
    </row>
    <row r="37" spans="1:42" ht="18.75" customHeight="1" x14ac:dyDescent="0.3">
      <c r="A37" s="5"/>
      <c r="Q37" s="142"/>
      <c r="R37" s="142"/>
      <c r="S37" s="20" t="s">
        <v>29</v>
      </c>
      <c r="T37" s="21"/>
    </row>
    <row r="38" spans="1:42" ht="18.75" customHeight="1" x14ac:dyDescent="0.3">
      <c r="A38" s="5"/>
      <c r="Q38" s="142"/>
      <c r="R38" s="142"/>
      <c r="S38" s="20" t="s">
        <v>30</v>
      </c>
      <c r="T38" s="21"/>
    </row>
    <row r="39" spans="1:42" ht="18.75" customHeight="1" x14ac:dyDescent="0.3">
      <c r="A39" s="5"/>
      <c r="Q39" s="142" t="s">
        <v>165</v>
      </c>
      <c r="R39" s="142"/>
      <c r="S39" s="20" t="s">
        <v>31</v>
      </c>
      <c r="T39" s="20">
        <v>9.81</v>
      </c>
    </row>
    <row r="40" spans="1:42" ht="18.75" customHeight="1" x14ac:dyDescent="0.3">
      <c r="A40" s="5"/>
      <c r="R40" s="6"/>
      <c r="S40" s="6"/>
    </row>
    <row r="41" spans="1:42" ht="18.75" customHeight="1" x14ac:dyDescent="0.3">
      <c r="A41" s="5"/>
      <c r="R41" s="6"/>
      <c r="S41" s="6"/>
    </row>
    <row r="42" spans="1:42" ht="18.75" customHeight="1" x14ac:dyDescent="0.3">
      <c r="A42" s="5"/>
      <c r="B42" s="157" t="s">
        <v>175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9"/>
      <c r="X42" s="138" t="s">
        <v>200</v>
      </c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40"/>
    </row>
    <row r="43" spans="1:42" ht="18.75" customHeight="1" x14ac:dyDescent="0.3">
      <c r="A43" s="5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2"/>
      <c r="X43" s="163" t="s">
        <v>90</v>
      </c>
      <c r="Y43" s="164"/>
      <c r="Z43" s="164"/>
      <c r="AA43" s="164"/>
      <c r="AB43" s="164"/>
      <c r="AC43" s="164"/>
      <c r="AD43" s="164"/>
      <c r="AE43" s="164"/>
      <c r="AF43" s="165"/>
      <c r="AG43" s="166"/>
      <c r="AH43" s="163" t="s">
        <v>91</v>
      </c>
      <c r="AI43" s="164"/>
      <c r="AJ43" s="164"/>
      <c r="AK43" s="164"/>
      <c r="AL43" s="164"/>
      <c r="AM43" s="164"/>
      <c r="AN43" s="164"/>
      <c r="AO43" s="165"/>
    </row>
    <row r="44" spans="1:42" ht="18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X44" s="123" t="s">
        <v>32</v>
      </c>
      <c r="Y44" s="124" t="s">
        <v>33</v>
      </c>
      <c r="Z44" s="124" t="s">
        <v>34</v>
      </c>
      <c r="AA44" s="124" t="s">
        <v>35</v>
      </c>
      <c r="AB44" s="124" t="s">
        <v>36</v>
      </c>
      <c r="AC44" s="124" t="s">
        <v>37</v>
      </c>
      <c r="AD44" s="124" t="s">
        <v>38</v>
      </c>
      <c r="AE44" s="124" t="s">
        <v>39</v>
      </c>
      <c r="AF44" s="125" t="s">
        <v>40</v>
      </c>
      <c r="AG44" s="167"/>
      <c r="AH44" s="123" t="s">
        <v>32</v>
      </c>
      <c r="AI44" s="124" t="s">
        <v>33</v>
      </c>
      <c r="AJ44" s="124" t="s">
        <v>34</v>
      </c>
      <c r="AK44" s="124" t="s">
        <v>35</v>
      </c>
      <c r="AL44" s="124" t="s">
        <v>36</v>
      </c>
      <c r="AM44" s="124" t="s">
        <v>37</v>
      </c>
      <c r="AN44" s="124" t="s">
        <v>38</v>
      </c>
      <c r="AO44" s="125" t="s">
        <v>39</v>
      </c>
    </row>
    <row r="45" spans="1:42" ht="18.75" customHeight="1" x14ac:dyDescent="0.3">
      <c r="A45" s="5"/>
      <c r="B45" s="138" t="s">
        <v>177</v>
      </c>
      <c r="C45" s="139"/>
      <c r="D45" s="139"/>
      <c r="E45" s="139"/>
      <c r="F45" s="139"/>
      <c r="G45" s="139"/>
      <c r="H45" s="139"/>
      <c r="I45" s="140"/>
      <c r="X45" s="104" t="s">
        <v>41</v>
      </c>
      <c r="Y45" s="105">
        <v>30</v>
      </c>
      <c r="Z45" s="105">
        <v>35</v>
      </c>
      <c r="AA45" s="105">
        <v>40</v>
      </c>
      <c r="AB45" s="105">
        <v>45</v>
      </c>
      <c r="AC45" s="105">
        <v>50</v>
      </c>
      <c r="AD45" s="105">
        <v>55</v>
      </c>
      <c r="AE45" s="105">
        <v>60</v>
      </c>
      <c r="AF45" s="106">
        <v>65</v>
      </c>
      <c r="AG45" s="167"/>
      <c r="AH45" s="104" t="s">
        <v>41</v>
      </c>
      <c r="AI45" s="105">
        <v>30</v>
      </c>
      <c r="AJ45" s="105">
        <v>35</v>
      </c>
      <c r="AK45" s="105">
        <v>40</v>
      </c>
      <c r="AL45" s="105">
        <v>45</v>
      </c>
      <c r="AM45" s="105">
        <v>50</v>
      </c>
      <c r="AN45" s="105">
        <v>55</v>
      </c>
      <c r="AO45" s="106">
        <v>60</v>
      </c>
      <c r="AP45" s="7"/>
    </row>
    <row r="46" spans="1:42" ht="18.75" customHeight="1" x14ac:dyDescent="0.3">
      <c r="A46" s="5"/>
      <c r="B46" s="45" t="s">
        <v>178</v>
      </c>
      <c r="C46" s="45" t="s">
        <v>42</v>
      </c>
      <c r="D46" s="45" t="s">
        <v>6</v>
      </c>
      <c r="E46" s="45" t="s">
        <v>41</v>
      </c>
      <c r="F46" s="45" t="s">
        <v>114</v>
      </c>
      <c r="G46" s="45" t="s">
        <v>113</v>
      </c>
      <c r="H46" s="45" t="s">
        <v>43</v>
      </c>
      <c r="I46" s="45" t="s">
        <v>92</v>
      </c>
      <c r="X46" s="104">
        <v>3</v>
      </c>
      <c r="Y46" s="107">
        <v>1.631</v>
      </c>
      <c r="Z46" s="107">
        <v>2.056</v>
      </c>
      <c r="AA46" s="107">
        <v>2.4319999999999999</v>
      </c>
      <c r="AB46" s="107">
        <v>2.7280000000000002</v>
      </c>
      <c r="AC46" s="107">
        <v>2.9359999999999999</v>
      </c>
      <c r="AD46" s="107">
        <v>3.0670000000000002</v>
      </c>
      <c r="AE46" s="107">
        <v>3.137</v>
      </c>
      <c r="AF46" s="108">
        <v>3.08</v>
      </c>
      <c r="AG46" s="167"/>
      <c r="AH46" s="104">
        <v>3</v>
      </c>
      <c r="AI46" s="6">
        <v>0.50370000000000004</v>
      </c>
      <c r="AJ46" s="7">
        <v>0.69799999999999995</v>
      </c>
      <c r="AK46" s="107">
        <v>0.89700000000000002</v>
      </c>
      <c r="AL46" s="107">
        <v>1.085</v>
      </c>
      <c r="AM46" s="107">
        <v>1.2490000000000001</v>
      </c>
      <c r="AN46" s="107">
        <v>1.3879999999999999</v>
      </c>
      <c r="AO46" s="112">
        <v>1.5</v>
      </c>
    </row>
    <row r="47" spans="1:42" ht="18.75" customHeight="1" x14ac:dyDescent="0.3">
      <c r="B47" s="29">
        <v>0</v>
      </c>
      <c r="C47" s="33">
        <f>C15</f>
        <v>0</v>
      </c>
      <c r="D47" s="33">
        <f>I15</f>
        <v>0</v>
      </c>
      <c r="E47" s="33" t="e">
        <f>F15/E15</f>
        <v>#DIV/0!</v>
      </c>
      <c r="F47" s="29" t="e">
        <f>MATCH(MROUND(D47,5),$Y$45:$AF$45)</f>
        <v>#N/A</v>
      </c>
      <c r="G47" s="29" t="e">
        <f>MATCH(E47,$X$46:$X$51)</f>
        <v>#DIV/0!</v>
      </c>
      <c r="H47" s="46" t="e">
        <f>INDEX($Y$46:$AF$51,G47,F47)+(INDEX($Y$46:$AF$51,G47+1,F47)-INDEX($Y$46:$AF$51,G47,F47))/(INDEX($X$46:$X$51,G47+1)-INDEX($X$46:$X$51,G47))*(E47-INDEX($X$46:$X$51,G47))</f>
        <v>#DIV/0!</v>
      </c>
      <c r="I47" s="126"/>
      <c r="X47" s="104">
        <v>5</v>
      </c>
      <c r="Y47" s="107">
        <v>1.7809999999999999</v>
      </c>
      <c r="Z47" s="107">
        <v>2.1749999999999998</v>
      </c>
      <c r="AA47" s="107">
        <v>3.4540000000000002</v>
      </c>
      <c r="AB47" s="107">
        <v>2.6230000000000002</v>
      </c>
      <c r="AC47" s="107">
        <v>2.7120000000000002</v>
      </c>
      <c r="AD47" s="107">
        <v>2.7469999999999999</v>
      </c>
      <c r="AE47" s="107">
        <v>2.7490000000000001</v>
      </c>
      <c r="AF47" s="108">
        <v>2.75</v>
      </c>
      <c r="AG47" s="167"/>
      <c r="AH47" s="104">
        <v>5</v>
      </c>
      <c r="AI47" s="6">
        <v>0.7671</v>
      </c>
      <c r="AJ47" s="6">
        <v>1.0226999999999999</v>
      </c>
      <c r="AK47" s="107">
        <v>1.2430000000000001</v>
      </c>
      <c r="AL47" s="107">
        <v>1.4159999999999999</v>
      </c>
      <c r="AM47" s="107">
        <v>1.5449999999999999</v>
      </c>
      <c r="AN47" s="107">
        <v>1.64</v>
      </c>
      <c r="AO47" s="112">
        <v>1.708</v>
      </c>
    </row>
    <row r="48" spans="1:42" ht="18.75" customHeight="1" x14ac:dyDescent="0.3">
      <c r="B48" s="29">
        <v>2</v>
      </c>
      <c r="C48" s="33">
        <f>C17</f>
        <v>0</v>
      </c>
      <c r="D48" s="33">
        <f>I17</f>
        <v>0</v>
      </c>
      <c r="E48" s="33" t="e">
        <f>F17/E17</f>
        <v>#DIV/0!</v>
      </c>
      <c r="F48" s="29" t="e">
        <f>MATCH(MROUND(D48,5),$Y$45:$AF$45)</f>
        <v>#N/A</v>
      </c>
      <c r="G48" s="29" t="e">
        <f>MATCH(E48,$X$46:$X$51)</f>
        <v>#DIV/0!</v>
      </c>
      <c r="H48" s="46" t="e">
        <f>INDEX($Y$46:$AF$51,G48,F48)+(INDEX($Y$46:$AF$51,G48+1,F48)-INDEX($Y$46:$AF$51,G48,F48))/(INDEX($X$46:$X$51,G48+1)-INDEX($X$46:$X$51,G48))*(E48-INDEX($X$46:$X$51,G48))</f>
        <v>#DIV/0!</v>
      </c>
      <c r="I48" s="47"/>
      <c r="X48" s="104">
        <v>7</v>
      </c>
      <c r="Y48" s="107">
        <v>1.9530000000000001</v>
      </c>
      <c r="Z48" s="107">
        <v>2.2669999999999999</v>
      </c>
      <c r="AA48" s="107">
        <v>2.4460000000000002</v>
      </c>
      <c r="AB48" s="107">
        <v>2.5329999999999999</v>
      </c>
      <c r="AC48" s="107">
        <v>2.5640000000000001</v>
      </c>
      <c r="AD48" s="107">
        <v>2.5630000000000002</v>
      </c>
      <c r="AE48" s="107">
        <v>2.5449999999999999</v>
      </c>
      <c r="AF48" s="108">
        <v>2.5499999999999998</v>
      </c>
      <c r="AG48" s="167"/>
      <c r="AH48" s="104">
        <v>7</v>
      </c>
      <c r="AI48" s="6">
        <v>1.0152000000000001</v>
      </c>
      <c r="AJ48" s="6">
        <v>1.2729999999999999</v>
      </c>
      <c r="AK48" s="107">
        <v>1.464</v>
      </c>
      <c r="AL48" s="107">
        <v>1.5960000000000001</v>
      </c>
      <c r="AM48" s="107">
        <v>1.6859999999999999</v>
      </c>
      <c r="AN48" s="107">
        <v>1.748</v>
      </c>
      <c r="AO48" s="112">
        <v>1.7909999999999999</v>
      </c>
    </row>
    <row r="49" spans="1:41" ht="18.75" customHeight="1" x14ac:dyDescent="0.3">
      <c r="B49" s="37">
        <v>4</v>
      </c>
      <c r="C49" s="41">
        <f>C19</f>
        <v>0</v>
      </c>
      <c r="D49" s="41">
        <f>I19</f>
        <v>0</v>
      </c>
      <c r="E49" s="41" t="e">
        <f>F19/E19</f>
        <v>#DIV/0!</v>
      </c>
      <c r="F49" s="37" t="e">
        <f>MATCH(MROUND(D49,5),$Y$45:$AF$45)</f>
        <v>#N/A</v>
      </c>
      <c r="G49" s="37" t="e">
        <f>MATCH(E49,$X$46:$X$51)</f>
        <v>#DIV/0!</v>
      </c>
      <c r="H49" s="48" t="e">
        <f>INDEX($Y$46:$AF$51,G49,F49)+(INDEX($Y$46:$AF$51,G49+1,F49)-INDEX($Y$46:$AF$51,G49,F49))/(INDEX($X$46:$X$51,G49+1)-INDEX($X$46:$X$51,G49))*(E49-INDEX($X$46:$X$51,G49))</f>
        <v>#DIV/0!</v>
      </c>
      <c r="I49" s="101"/>
      <c r="X49" s="104">
        <v>10</v>
      </c>
      <c r="Y49" s="107">
        <v>2.1059999999999999</v>
      </c>
      <c r="Z49" s="107">
        <v>2.3029999999999999</v>
      </c>
      <c r="AA49" s="107">
        <v>2.39</v>
      </c>
      <c r="AB49" s="107">
        <v>2.4159999999999999</v>
      </c>
      <c r="AC49" s="107">
        <v>2.4129999999999998</v>
      </c>
      <c r="AD49" s="107">
        <v>2.3959999999999999</v>
      </c>
      <c r="AE49" s="107">
        <v>2.3730000000000002</v>
      </c>
      <c r="AF49" s="108">
        <v>2.35</v>
      </c>
      <c r="AG49" s="167"/>
      <c r="AH49" s="104">
        <v>10</v>
      </c>
      <c r="AI49" s="6">
        <v>1.2929999999999999</v>
      </c>
      <c r="AJ49" s="6">
        <v>1.506</v>
      </c>
      <c r="AK49" s="107">
        <v>1.641</v>
      </c>
      <c r="AL49" s="107">
        <v>1.726</v>
      </c>
      <c r="AM49" s="107">
        <v>1.78</v>
      </c>
      <c r="AN49" s="107">
        <v>1.8160000000000001</v>
      </c>
      <c r="AO49" s="112">
        <v>1.841</v>
      </c>
    </row>
    <row r="50" spans="1:41" ht="18.75" customHeight="1" x14ac:dyDescent="0.3">
      <c r="H50" s="34"/>
      <c r="I50" s="34"/>
      <c r="X50" s="104">
        <v>20</v>
      </c>
      <c r="Y50" s="107">
        <v>2.1819999999999999</v>
      </c>
      <c r="Z50" s="107">
        <v>2.2170000000000001</v>
      </c>
      <c r="AA50" s="107">
        <v>2.2149999999999999</v>
      </c>
      <c r="AB50" s="107">
        <v>2.2000000000000002</v>
      </c>
      <c r="AC50" s="107">
        <v>2.1819999999999999</v>
      </c>
      <c r="AD50" s="107">
        <v>2.1640000000000001</v>
      </c>
      <c r="AE50" s="107">
        <v>2.1459999999999999</v>
      </c>
      <c r="AF50" s="108">
        <v>2.13</v>
      </c>
      <c r="AG50" s="167"/>
      <c r="AH50" s="104">
        <v>20</v>
      </c>
      <c r="AI50" s="6">
        <v>1.677</v>
      </c>
      <c r="AJ50" s="6">
        <v>1.766</v>
      </c>
      <c r="AK50" s="107">
        <v>2.8140000000000001</v>
      </c>
      <c r="AL50" s="107">
        <v>1.8420000000000001</v>
      </c>
      <c r="AM50" s="107">
        <v>1.86</v>
      </c>
      <c r="AN50" s="107">
        <v>1.8720000000000001</v>
      </c>
      <c r="AO50" s="112">
        <v>1.881</v>
      </c>
    </row>
    <row r="51" spans="1:41" ht="18.75" customHeight="1" x14ac:dyDescent="0.3">
      <c r="H51" s="34"/>
      <c r="I51" s="34"/>
      <c r="X51" s="109">
        <v>40</v>
      </c>
      <c r="Y51" s="110">
        <v>2.0939999999999999</v>
      </c>
      <c r="Z51" s="110">
        <v>2.0840000000000001</v>
      </c>
      <c r="AA51" s="110">
        <v>2.0699999999999998</v>
      </c>
      <c r="AB51" s="110">
        <v>2.0550000000000002</v>
      </c>
      <c r="AC51" s="110">
        <v>2.0430000000000001</v>
      </c>
      <c r="AD51" s="110">
        <v>2.032</v>
      </c>
      <c r="AE51" s="110">
        <v>2.0230000000000001</v>
      </c>
      <c r="AF51" s="111">
        <v>2.0099999999999998</v>
      </c>
      <c r="AG51" s="168"/>
      <c r="AH51" s="109">
        <v>40</v>
      </c>
      <c r="AI51" s="113">
        <v>1.8240000000000001</v>
      </c>
      <c r="AJ51" s="113">
        <v>1.851</v>
      </c>
      <c r="AK51" s="110">
        <v>1.8660000000000001</v>
      </c>
      <c r="AL51" s="110">
        <v>1.875</v>
      </c>
      <c r="AM51" s="110">
        <v>1.881</v>
      </c>
      <c r="AN51" s="110">
        <v>1.8859999999999999</v>
      </c>
      <c r="AO51" s="114">
        <v>1.891</v>
      </c>
    </row>
    <row r="52" spans="1:41" ht="18.75" customHeight="1" x14ac:dyDescent="0.3">
      <c r="B52" s="169" t="s">
        <v>176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1"/>
    </row>
    <row r="53" spans="1:41" ht="18.75" customHeight="1" x14ac:dyDescent="0.3">
      <c r="B53" s="172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4"/>
    </row>
    <row r="54" spans="1:41" ht="18.75" customHeight="1" x14ac:dyDescent="0.3">
      <c r="H54" s="34"/>
      <c r="I54" s="34"/>
    </row>
    <row r="55" spans="1:41" ht="18.75" customHeight="1" x14ac:dyDescent="0.3">
      <c r="B55" s="175" t="s">
        <v>44</v>
      </c>
      <c r="C55" s="176"/>
      <c r="D55" s="176"/>
      <c r="E55" s="176"/>
      <c r="F55" s="176"/>
      <c r="G55" s="177"/>
      <c r="I55" s="175" t="s">
        <v>180</v>
      </c>
      <c r="J55" s="176"/>
      <c r="K55" s="176"/>
      <c r="L55" s="176"/>
      <c r="M55" s="176"/>
      <c r="N55" s="177"/>
      <c r="P55" s="178" t="s">
        <v>181</v>
      </c>
      <c r="Q55" s="179"/>
      <c r="R55" s="179"/>
      <c r="S55" s="180"/>
      <c r="X55" s="138" t="s">
        <v>201</v>
      </c>
      <c r="Y55" s="139"/>
      <c r="Z55" s="139"/>
      <c r="AA55" s="139"/>
      <c r="AB55" s="139"/>
      <c r="AC55" s="139"/>
      <c r="AD55" s="139"/>
      <c r="AE55" s="139"/>
      <c r="AF55" s="139"/>
      <c r="AG55" s="140"/>
    </row>
    <row r="56" spans="1:41" ht="18.75" customHeight="1" x14ac:dyDescent="0.3">
      <c r="A56" s="8"/>
      <c r="B56" s="138" t="s">
        <v>179</v>
      </c>
      <c r="C56" s="139"/>
      <c r="D56" s="139"/>
      <c r="E56" s="139"/>
      <c r="F56" s="139"/>
      <c r="G56" s="140"/>
      <c r="I56" s="193" t="s">
        <v>213</v>
      </c>
      <c r="J56" s="194"/>
      <c r="K56" s="194"/>
      <c r="L56" s="194"/>
      <c r="M56" s="194"/>
      <c r="N56" s="195"/>
      <c r="P56" s="138" t="s">
        <v>182</v>
      </c>
      <c r="Q56" s="139"/>
      <c r="R56" s="139"/>
      <c r="S56" s="140"/>
      <c r="X56" s="103"/>
      <c r="Y56" s="181" t="s">
        <v>87</v>
      </c>
      <c r="Z56" s="182"/>
      <c r="AA56" s="182"/>
      <c r="AB56" s="181" t="s">
        <v>88</v>
      </c>
      <c r="AC56" s="182"/>
      <c r="AD56" s="182"/>
      <c r="AE56" s="181" t="s">
        <v>89</v>
      </c>
      <c r="AF56" s="182"/>
      <c r="AG56" s="183"/>
    </row>
    <row r="57" spans="1:41" ht="18.75" customHeight="1" x14ac:dyDescent="0.3">
      <c r="A57" s="8"/>
      <c r="B57" s="45" t="s">
        <v>2</v>
      </c>
      <c r="C57" s="45" t="s">
        <v>94</v>
      </c>
      <c r="D57" s="45" t="s">
        <v>147</v>
      </c>
      <c r="E57" s="45" t="s">
        <v>45</v>
      </c>
      <c r="F57" s="45" t="s">
        <v>46</v>
      </c>
      <c r="G57" s="45" t="s">
        <v>47</v>
      </c>
      <c r="I57" s="45" t="s">
        <v>2</v>
      </c>
      <c r="J57" s="45" t="s">
        <v>48</v>
      </c>
      <c r="K57" s="45" t="s">
        <v>49</v>
      </c>
      <c r="L57" s="45" t="s">
        <v>50</v>
      </c>
      <c r="M57" s="45" t="s">
        <v>51</v>
      </c>
      <c r="N57" s="45" t="s">
        <v>52</v>
      </c>
      <c r="P57" s="45"/>
      <c r="Q57" s="45" t="s">
        <v>99</v>
      </c>
      <c r="R57" s="45" t="s">
        <v>100</v>
      </c>
      <c r="S57" s="45" t="s">
        <v>101</v>
      </c>
      <c r="X57" s="10" t="s">
        <v>53</v>
      </c>
      <c r="Y57" s="10" t="s">
        <v>45</v>
      </c>
      <c r="Z57" s="9" t="s">
        <v>46</v>
      </c>
      <c r="AA57" s="9" t="s">
        <v>47</v>
      </c>
      <c r="AB57" s="10" t="s">
        <v>45</v>
      </c>
      <c r="AC57" s="9" t="s">
        <v>46</v>
      </c>
      <c r="AD57" s="9" t="s">
        <v>47</v>
      </c>
      <c r="AE57" s="10" t="s">
        <v>45</v>
      </c>
      <c r="AF57" s="9" t="s">
        <v>46</v>
      </c>
      <c r="AG57" s="115" t="s">
        <v>47</v>
      </c>
    </row>
    <row r="58" spans="1:41" ht="18.75" customHeight="1" x14ac:dyDescent="0.3">
      <c r="A58" s="8"/>
      <c r="B58" s="33">
        <f t="shared" ref="B58:B65" si="4">C15</f>
        <v>0</v>
      </c>
      <c r="C58" s="102"/>
      <c r="D58" s="102"/>
      <c r="E58" s="49"/>
      <c r="F58" s="49"/>
      <c r="G58" s="49"/>
      <c r="I58" s="33">
        <f>B58</f>
        <v>0</v>
      </c>
      <c r="J58" s="33">
        <f t="shared" ref="J58:J65" si="5">E15</f>
        <v>0</v>
      </c>
      <c r="K58" s="49"/>
      <c r="L58" s="49"/>
      <c r="M58" s="49"/>
      <c r="N58" s="49"/>
      <c r="P58" s="29" t="s">
        <v>54</v>
      </c>
      <c r="Q58" s="49"/>
      <c r="R58" s="49"/>
      <c r="S58" s="49"/>
      <c r="X58" s="104" t="s">
        <v>55</v>
      </c>
      <c r="Y58" s="11">
        <v>0</v>
      </c>
      <c r="Z58" s="105">
        <v>0</v>
      </c>
      <c r="AA58" s="105">
        <v>0</v>
      </c>
      <c r="AB58" s="11">
        <v>0</v>
      </c>
      <c r="AC58" s="105">
        <v>0</v>
      </c>
      <c r="AD58" s="105">
        <v>0</v>
      </c>
      <c r="AE58" s="11">
        <v>0</v>
      </c>
      <c r="AF58" s="105">
        <v>0</v>
      </c>
      <c r="AG58" s="106">
        <v>0</v>
      </c>
    </row>
    <row r="59" spans="1:41" ht="18.75" customHeight="1" x14ac:dyDescent="0.3">
      <c r="A59" s="8"/>
      <c r="B59" s="33">
        <f t="shared" si="4"/>
        <v>0</v>
      </c>
      <c r="C59" s="49"/>
      <c r="D59" s="49"/>
      <c r="E59" s="49"/>
      <c r="F59" s="49"/>
      <c r="G59" s="49"/>
      <c r="I59" s="33">
        <f t="shared" ref="I59:I65" si="6">B59</f>
        <v>0</v>
      </c>
      <c r="J59" s="33">
        <f t="shared" si="5"/>
        <v>0</v>
      </c>
      <c r="K59" s="49"/>
      <c r="L59" s="49"/>
      <c r="M59" s="49"/>
      <c r="N59" s="49"/>
      <c r="P59" s="29" t="s">
        <v>56</v>
      </c>
      <c r="Q59" s="49"/>
      <c r="R59" s="49"/>
      <c r="S59" s="49"/>
      <c r="X59" s="104" t="s">
        <v>57</v>
      </c>
      <c r="Y59" s="12">
        <v>0.38540000000000002</v>
      </c>
      <c r="Z59" s="7">
        <v>0.14580000000000001</v>
      </c>
      <c r="AA59" s="7">
        <v>-3.1199999999999999E-2</v>
      </c>
      <c r="AB59" s="11">
        <v>0</v>
      </c>
      <c r="AC59" s="105">
        <v>0</v>
      </c>
      <c r="AD59" s="105">
        <v>0</v>
      </c>
      <c r="AE59" s="11">
        <v>0</v>
      </c>
      <c r="AF59" s="105">
        <v>0</v>
      </c>
      <c r="AG59" s="106">
        <v>0</v>
      </c>
    </row>
    <row r="60" spans="1:41" ht="18.75" customHeight="1" x14ac:dyDescent="0.3">
      <c r="A60" s="8"/>
      <c r="B60" s="33">
        <f t="shared" si="4"/>
        <v>0</v>
      </c>
      <c r="C60" s="49"/>
      <c r="D60" s="49"/>
      <c r="E60" s="49"/>
      <c r="F60" s="49"/>
      <c r="G60" s="49"/>
      <c r="I60" s="33">
        <f t="shared" si="6"/>
        <v>0</v>
      </c>
      <c r="J60" s="33">
        <f t="shared" si="5"/>
        <v>0</v>
      </c>
      <c r="K60" s="49"/>
      <c r="L60" s="49"/>
      <c r="M60" s="49"/>
      <c r="N60" s="49"/>
      <c r="P60" s="29"/>
      <c r="Q60" s="33"/>
      <c r="R60" s="33"/>
      <c r="S60" s="33"/>
      <c r="X60" s="104" t="s">
        <v>58</v>
      </c>
      <c r="Y60" s="12">
        <v>2.3332999999999999</v>
      </c>
      <c r="Z60" s="7">
        <v>2</v>
      </c>
      <c r="AA60" s="7">
        <v>-0.33329999999999999</v>
      </c>
      <c r="AB60" s="11">
        <v>0</v>
      </c>
      <c r="AC60" s="105">
        <v>0</v>
      </c>
      <c r="AD60" s="105">
        <v>0</v>
      </c>
      <c r="AE60" s="11">
        <v>0</v>
      </c>
      <c r="AF60" s="105">
        <v>0</v>
      </c>
      <c r="AG60" s="106">
        <v>0</v>
      </c>
    </row>
    <row r="61" spans="1:41" ht="18.75" customHeight="1" x14ac:dyDescent="0.3">
      <c r="A61" s="8"/>
      <c r="B61" s="33">
        <f t="shared" si="4"/>
        <v>0</v>
      </c>
      <c r="C61" s="49"/>
      <c r="D61" s="49"/>
      <c r="E61" s="49"/>
      <c r="F61" s="49"/>
      <c r="G61" s="49"/>
      <c r="I61" s="33">
        <f t="shared" si="6"/>
        <v>0</v>
      </c>
      <c r="J61" s="33">
        <f t="shared" si="5"/>
        <v>0</v>
      </c>
      <c r="K61" s="49"/>
      <c r="L61" s="49"/>
      <c r="M61" s="49"/>
      <c r="N61" s="49"/>
      <c r="P61" s="29" t="s">
        <v>59</v>
      </c>
      <c r="Q61" s="49"/>
      <c r="R61" s="49"/>
      <c r="S61" s="49"/>
      <c r="X61" s="104" t="s">
        <v>60</v>
      </c>
      <c r="Y61" s="12">
        <v>5.9062000000000001</v>
      </c>
      <c r="Z61" s="7">
        <v>8.4375</v>
      </c>
      <c r="AA61" s="7">
        <v>-0.84370000000000001</v>
      </c>
      <c r="AB61" s="12">
        <v>1.9686999999999999</v>
      </c>
      <c r="AC61" s="7">
        <v>2.8125</v>
      </c>
      <c r="AD61" s="7">
        <v>-0.28120000000000001</v>
      </c>
      <c r="AE61" s="11">
        <v>0</v>
      </c>
      <c r="AF61" s="105">
        <v>0</v>
      </c>
      <c r="AG61" s="106">
        <v>0</v>
      </c>
    </row>
    <row r="62" spans="1:41" ht="18.75" customHeight="1" x14ac:dyDescent="0.3">
      <c r="A62" s="8"/>
      <c r="B62" s="33">
        <f t="shared" si="4"/>
        <v>0</v>
      </c>
      <c r="C62" s="49"/>
      <c r="D62" s="49"/>
      <c r="E62" s="49"/>
      <c r="F62" s="49"/>
      <c r="G62" s="49"/>
      <c r="I62" s="33">
        <f t="shared" si="6"/>
        <v>0</v>
      </c>
      <c r="J62" s="33">
        <f t="shared" si="5"/>
        <v>0</v>
      </c>
      <c r="K62" s="49"/>
      <c r="L62" s="49"/>
      <c r="M62" s="49"/>
      <c r="N62" s="49"/>
      <c r="P62" s="29" t="s">
        <v>61</v>
      </c>
      <c r="Q62" s="49"/>
      <c r="R62" s="49"/>
      <c r="S62" s="49"/>
      <c r="X62" s="104" t="s">
        <v>62</v>
      </c>
      <c r="Y62" s="12">
        <v>10.666700000000001</v>
      </c>
      <c r="Z62" s="7">
        <v>21.333300000000001</v>
      </c>
      <c r="AA62" s="7">
        <v>0</v>
      </c>
      <c r="AB62" s="12">
        <v>5.3333000000000004</v>
      </c>
      <c r="AC62" s="7">
        <v>10.666700000000001</v>
      </c>
      <c r="AD62" s="7">
        <v>0</v>
      </c>
      <c r="AE62" s="11">
        <v>0</v>
      </c>
      <c r="AF62" s="105">
        <v>0</v>
      </c>
      <c r="AG62" s="106">
        <v>0</v>
      </c>
    </row>
    <row r="63" spans="1:41" ht="18.75" customHeight="1" x14ac:dyDescent="0.3">
      <c r="A63" s="8"/>
      <c r="B63" s="33">
        <f t="shared" si="4"/>
        <v>0</v>
      </c>
      <c r="C63" s="49"/>
      <c r="D63" s="49"/>
      <c r="E63" s="49"/>
      <c r="F63" s="49"/>
      <c r="G63" s="49"/>
      <c r="I63" s="33">
        <f t="shared" si="6"/>
        <v>0</v>
      </c>
      <c r="J63" s="33">
        <f t="shared" si="5"/>
        <v>0</v>
      </c>
      <c r="K63" s="49"/>
      <c r="L63" s="49"/>
      <c r="M63" s="49"/>
      <c r="N63" s="49"/>
      <c r="P63" s="29" t="s">
        <v>95</v>
      </c>
      <c r="Q63" s="49"/>
      <c r="R63" s="49"/>
      <c r="S63" s="49"/>
      <c r="X63" s="104" t="s">
        <v>63</v>
      </c>
      <c r="Y63" s="12">
        <v>16.927099999999999</v>
      </c>
      <c r="Z63" s="7">
        <v>39.0625</v>
      </c>
      <c r="AA63" s="7">
        <v>6.5103999999999997</v>
      </c>
      <c r="AB63" s="12">
        <v>10.1563</v>
      </c>
      <c r="AC63" s="7">
        <v>23.4375</v>
      </c>
      <c r="AD63" s="7">
        <v>3.9062000000000001</v>
      </c>
      <c r="AE63" s="12">
        <v>3.3854000000000002</v>
      </c>
      <c r="AF63" s="7">
        <v>7.8125</v>
      </c>
      <c r="AG63" s="116">
        <v>1.3021</v>
      </c>
    </row>
    <row r="64" spans="1:41" ht="18.75" customHeight="1" thickBot="1" x14ac:dyDescent="0.35">
      <c r="A64" s="8"/>
      <c r="B64" s="33">
        <f t="shared" si="4"/>
        <v>0</v>
      </c>
      <c r="C64" s="49"/>
      <c r="D64" s="49"/>
      <c r="E64" s="49"/>
      <c r="F64" s="49"/>
      <c r="G64" s="49"/>
      <c r="I64" s="33">
        <f t="shared" si="6"/>
        <v>0</v>
      </c>
      <c r="J64" s="33">
        <f t="shared" si="5"/>
        <v>0</v>
      </c>
      <c r="K64" s="49"/>
      <c r="L64" s="49"/>
      <c r="M64" s="49"/>
      <c r="N64" s="49"/>
      <c r="P64" s="50" t="s">
        <v>64</v>
      </c>
      <c r="Q64" s="51"/>
      <c r="R64" s="51"/>
      <c r="S64" s="51"/>
      <c r="X64" s="104" t="s">
        <v>65</v>
      </c>
      <c r="Y64" s="12">
        <v>27</v>
      </c>
      <c r="Z64" s="7">
        <v>54</v>
      </c>
      <c r="AA64" s="7">
        <v>27</v>
      </c>
      <c r="AB64" s="12">
        <v>18</v>
      </c>
      <c r="AC64" s="7">
        <v>36</v>
      </c>
      <c r="AD64" s="7">
        <v>18</v>
      </c>
      <c r="AE64" s="12">
        <v>9</v>
      </c>
      <c r="AF64" s="7">
        <v>18</v>
      </c>
      <c r="AG64" s="116">
        <v>9</v>
      </c>
    </row>
    <row r="65" spans="1:33" ht="18.75" customHeight="1" thickTop="1" x14ac:dyDescent="0.3">
      <c r="A65" s="8"/>
      <c r="B65" s="41">
        <f t="shared" si="4"/>
        <v>0</v>
      </c>
      <c r="C65" s="52"/>
      <c r="D65" s="52"/>
      <c r="E65" s="52"/>
      <c r="F65" s="52"/>
      <c r="G65" s="52"/>
      <c r="I65" s="41">
        <f t="shared" si="6"/>
        <v>0</v>
      </c>
      <c r="J65" s="41">
        <f t="shared" si="5"/>
        <v>0</v>
      </c>
      <c r="K65" s="52"/>
      <c r="L65" s="52"/>
      <c r="M65" s="52"/>
      <c r="N65" s="52"/>
      <c r="P65" s="37" t="s">
        <v>66</v>
      </c>
      <c r="Q65" s="41">
        <f>Q61+Q62+Q63+Q64</f>
        <v>0</v>
      </c>
      <c r="R65" s="41">
        <f>R61+R62+R63+R64</f>
        <v>0</v>
      </c>
      <c r="S65" s="41">
        <f>S61+S62+S63+S64</f>
        <v>0</v>
      </c>
      <c r="X65" s="109" t="s">
        <v>67</v>
      </c>
      <c r="Y65" s="117">
        <v>46.447899999999997</v>
      </c>
      <c r="Z65" s="118">
        <v>50.020800000000001</v>
      </c>
      <c r="AA65" s="118">
        <v>75.031199999999998</v>
      </c>
      <c r="AB65" s="117">
        <v>33.177100000000003</v>
      </c>
      <c r="AC65" s="118">
        <v>35.729199999999999</v>
      </c>
      <c r="AD65" s="118">
        <v>53.593699999999998</v>
      </c>
      <c r="AE65" s="117">
        <v>19.906300000000002</v>
      </c>
      <c r="AF65" s="118">
        <v>21.4375</v>
      </c>
      <c r="AG65" s="119">
        <v>32.156199999999998</v>
      </c>
    </row>
    <row r="66" spans="1:33" ht="18.75" customHeight="1" x14ac:dyDescent="0.3">
      <c r="A66" s="8"/>
      <c r="B66" s="184"/>
      <c r="C66" s="185"/>
      <c r="D66" s="185"/>
      <c r="E66" s="185"/>
      <c r="F66" s="185"/>
      <c r="G66" s="186"/>
      <c r="I66" s="184"/>
      <c r="J66" s="185"/>
      <c r="K66" s="185"/>
      <c r="L66" s="185"/>
      <c r="M66" s="185"/>
      <c r="N66" s="186"/>
      <c r="P66" s="184"/>
      <c r="Q66" s="185"/>
      <c r="R66" s="185"/>
      <c r="S66" s="186"/>
    </row>
    <row r="67" spans="1:33" ht="18.75" customHeight="1" x14ac:dyDescent="0.3">
      <c r="A67" s="8"/>
      <c r="B67" s="187"/>
      <c r="C67" s="188"/>
      <c r="D67" s="188"/>
      <c r="E67" s="188"/>
      <c r="F67" s="188"/>
      <c r="G67" s="189"/>
      <c r="I67" s="190"/>
      <c r="J67" s="191"/>
      <c r="K67" s="191"/>
      <c r="L67" s="191"/>
      <c r="M67" s="191"/>
      <c r="N67" s="192"/>
      <c r="P67" s="187"/>
      <c r="Q67" s="188"/>
      <c r="R67" s="188"/>
      <c r="S67" s="189"/>
      <c r="X67" s="138" t="s">
        <v>202</v>
      </c>
      <c r="Y67" s="139"/>
      <c r="Z67" s="139"/>
      <c r="AA67" s="139"/>
      <c r="AB67" s="139"/>
      <c r="AC67" s="139"/>
      <c r="AD67" s="139"/>
      <c r="AE67" s="139"/>
      <c r="AF67" s="139"/>
      <c r="AG67" s="140"/>
    </row>
    <row r="68" spans="1:33" ht="18.75" customHeight="1" x14ac:dyDescent="0.3">
      <c r="A68" s="8"/>
      <c r="B68" s="138" t="s">
        <v>185</v>
      </c>
      <c r="C68" s="139"/>
      <c r="D68" s="139"/>
      <c r="E68" s="139"/>
      <c r="F68" s="139"/>
      <c r="G68" s="140"/>
      <c r="I68" s="138" t="s">
        <v>214</v>
      </c>
      <c r="J68" s="139"/>
      <c r="K68" s="139"/>
      <c r="L68" s="139"/>
      <c r="M68" s="139"/>
      <c r="N68" s="140"/>
      <c r="P68" s="138" t="s">
        <v>183</v>
      </c>
      <c r="Q68" s="139"/>
      <c r="R68" s="139"/>
      <c r="S68" s="140"/>
      <c r="X68" s="103"/>
      <c r="Y68" s="181" t="s">
        <v>87</v>
      </c>
      <c r="Z68" s="182"/>
      <c r="AA68" s="182"/>
      <c r="AB68" s="181" t="s">
        <v>88</v>
      </c>
      <c r="AC68" s="182"/>
      <c r="AD68" s="182"/>
      <c r="AE68" s="181" t="s">
        <v>89</v>
      </c>
      <c r="AF68" s="182"/>
      <c r="AG68" s="183"/>
    </row>
    <row r="69" spans="1:33" ht="18.75" customHeight="1" x14ac:dyDescent="0.3">
      <c r="A69" s="8"/>
      <c r="B69" s="45" t="s">
        <v>2</v>
      </c>
      <c r="C69" s="45" t="s">
        <v>94</v>
      </c>
      <c r="D69" s="45" t="s">
        <v>147</v>
      </c>
      <c r="E69" s="45" t="s">
        <v>45</v>
      </c>
      <c r="F69" s="45" t="s">
        <v>46</v>
      </c>
      <c r="G69" s="45" t="s">
        <v>47</v>
      </c>
      <c r="I69" s="45" t="s">
        <v>2</v>
      </c>
      <c r="J69" s="45" t="s">
        <v>48</v>
      </c>
      <c r="K69" s="45" t="s">
        <v>49</v>
      </c>
      <c r="L69" s="45" t="s">
        <v>50</v>
      </c>
      <c r="M69" s="45" t="s">
        <v>51</v>
      </c>
      <c r="N69" s="45" t="s">
        <v>52</v>
      </c>
      <c r="P69" s="45"/>
      <c r="Q69" s="45" t="s">
        <v>99</v>
      </c>
      <c r="R69" s="45" t="s">
        <v>100</v>
      </c>
      <c r="S69" s="45" t="s">
        <v>101</v>
      </c>
      <c r="X69" s="10" t="s">
        <v>53</v>
      </c>
      <c r="Y69" s="10" t="s">
        <v>50</v>
      </c>
      <c r="Z69" s="9" t="s">
        <v>51</v>
      </c>
      <c r="AA69" s="9" t="s">
        <v>52</v>
      </c>
      <c r="AB69" s="10" t="s">
        <v>50</v>
      </c>
      <c r="AC69" s="9" t="s">
        <v>51</v>
      </c>
      <c r="AD69" s="9" t="s">
        <v>52</v>
      </c>
      <c r="AE69" s="10" t="s">
        <v>50</v>
      </c>
      <c r="AF69" s="9" t="s">
        <v>51</v>
      </c>
      <c r="AG69" s="115" t="s">
        <v>52</v>
      </c>
    </row>
    <row r="70" spans="1:33" ht="18.75" customHeight="1" x14ac:dyDescent="0.3">
      <c r="A70" s="8"/>
      <c r="B70" s="33">
        <f t="shared" ref="B70:B77" si="7">C15</f>
        <v>0</v>
      </c>
      <c r="C70" s="49"/>
      <c r="D70" s="102"/>
      <c r="E70" s="49"/>
      <c r="F70" s="49"/>
      <c r="G70" s="49"/>
      <c r="I70" s="33">
        <f>B70</f>
        <v>0</v>
      </c>
      <c r="J70" s="33">
        <f t="shared" ref="J70:J77" si="8">E15</f>
        <v>0</v>
      </c>
      <c r="K70" s="49"/>
      <c r="L70" s="49"/>
      <c r="M70" s="49"/>
      <c r="N70" s="49"/>
      <c r="P70" s="29" t="s">
        <v>54</v>
      </c>
      <c r="Q70" s="49"/>
      <c r="R70" s="49"/>
      <c r="S70" s="49"/>
      <c r="X70" s="104" t="s">
        <v>55</v>
      </c>
      <c r="Y70" s="11">
        <v>0</v>
      </c>
      <c r="Z70" s="105">
        <v>0</v>
      </c>
      <c r="AA70" s="105">
        <v>0</v>
      </c>
      <c r="AB70" s="11">
        <v>0</v>
      </c>
      <c r="AC70" s="105">
        <v>0</v>
      </c>
      <c r="AD70" s="105">
        <v>0</v>
      </c>
      <c r="AE70" s="11">
        <v>0</v>
      </c>
      <c r="AF70" s="105">
        <v>0</v>
      </c>
      <c r="AG70" s="106">
        <v>0</v>
      </c>
    </row>
    <row r="71" spans="1:33" ht="18.75" customHeight="1" x14ac:dyDescent="0.3">
      <c r="A71" s="8"/>
      <c r="B71" s="33">
        <f t="shared" si="7"/>
        <v>0</v>
      </c>
      <c r="C71" s="49"/>
      <c r="D71" s="49"/>
      <c r="E71" s="49"/>
      <c r="F71" s="49"/>
      <c r="G71" s="49"/>
      <c r="I71" s="33">
        <f t="shared" ref="I71:I77" si="9">B71</f>
        <v>0</v>
      </c>
      <c r="J71" s="33">
        <f t="shared" si="8"/>
        <v>0</v>
      </c>
      <c r="K71" s="49"/>
      <c r="L71" s="49"/>
      <c r="M71" s="49"/>
      <c r="N71" s="49"/>
      <c r="P71" s="29" t="s">
        <v>56</v>
      </c>
      <c r="Q71" s="49"/>
      <c r="R71" s="49"/>
      <c r="S71" s="49"/>
      <c r="X71" s="104" t="s">
        <v>57</v>
      </c>
      <c r="Y71" s="12">
        <v>0.66669999999999996</v>
      </c>
      <c r="Z71" s="7">
        <v>0.41670000000000001</v>
      </c>
      <c r="AA71" s="7">
        <v>-8.3299999999999999E-2</v>
      </c>
      <c r="AB71" s="11">
        <v>0</v>
      </c>
      <c r="AC71" s="105">
        <v>0</v>
      </c>
      <c r="AD71" s="105">
        <v>0</v>
      </c>
      <c r="AE71" s="11">
        <v>0</v>
      </c>
      <c r="AF71" s="105">
        <v>0</v>
      </c>
      <c r="AG71" s="106">
        <v>0</v>
      </c>
    </row>
    <row r="72" spans="1:33" ht="18.75" customHeight="1" x14ac:dyDescent="0.3">
      <c r="A72" s="8"/>
      <c r="B72" s="33">
        <f t="shared" si="7"/>
        <v>0</v>
      </c>
      <c r="C72" s="49"/>
      <c r="D72" s="49"/>
      <c r="E72" s="49"/>
      <c r="F72" s="49"/>
      <c r="G72" s="49"/>
      <c r="I72" s="33">
        <f t="shared" si="9"/>
        <v>0</v>
      </c>
      <c r="J72" s="33">
        <f t="shared" si="8"/>
        <v>0</v>
      </c>
      <c r="K72" s="49"/>
      <c r="L72" s="49"/>
      <c r="M72" s="49"/>
      <c r="N72" s="49"/>
      <c r="P72" s="29"/>
      <c r="Q72" s="33"/>
      <c r="R72" s="33"/>
      <c r="S72" s="33"/>
      <c r="X72" s="104" t="s">
        <v>58</v>
      </c>
      <c r="Y72" s="12">
        <v>0.83330000000000004</v>
      </c>
      <c r="Z72" s="7">
        <v>1.3332999999999999</v>
      </c>
      <c r="AA72" s="7">
        <v>-0.16669999999999999</v>
      </c>
      <c r="AB72" s="12">
        <v>0.83330000000000004</v>
      </c>
      <c r="AC72" s="7">
        <v>1.3332999999999999</v>
      </c>
      <c r="AD72" s="7">
        <v>-0.16669999999999999</v>
      </c>
      <c r="AE72" s="11">
        <v>0</v>
      </c>
      <c r="AF72" s="105">
        <v>0</v>
      </c>
      <c r="AG72" s="106">
        <v>0</v>
      </c>
    </row>
    <row r="73" spans="1:33" ht="18.75" customHeight="1" x14ac:dyDescent="0.3">
      <c r="A73" s="8"/>
      <c r="B73" s="33">
        <f t="shared" si="7"/>
        <v>0</v>
      </c>
      <c r="C73" s="49"/>
      <c r="D73" s="49"/>
      <c r="E73" s="49"/>
      <c r="F73" s="49"/>
      <c r="G73" s="49"/>
      <c r="I73" s="33">
        <f t="shared" si="9"/>
        <v>0</v>
      </c>
      <c r="J73" s="33">
        <f t="shared" si="8"/>
        <v>0</v>
      </c>
      <c r="K73" s="49"/>
      <c r="L73" s="49"/>
      <c r="M73" s="49"/>
      <c r="N73" s="49"/>
      <c r="P73" s="29" t="s">
        <v>59</v>
      </c>
      <c r="Q73" s="49"/>
      <c r="R73" s="49"/>
      <c r="S73" s="49"/>
      <c r="X73" s="104" t="s">
        <v>60</v>
      </c>
      <c r="Y73" s="12">
        <v>0.75</v>
      </c>
      <c r="Z73" s="7">
        <v>2.25</v>
      </c>
      <c r="AA73" s="7">
        <v>0</v>
      </c>
      <c r="AB73" s="12">
        <v>0.75</v>
      </c>
      <c r="AC73" s="7">
        <v>2.25</v>
      </c>
      <c r="AD73" s="7">
        <v>0</v>
      </c>
      <c r="AE73" s="11">
        <v>0</v>
      </c>
      <c r="AF73" s="105">
        <v>0</v>
      </c>
      <c r="AG73" s="106">
        <v>0</v>
      </c>
    </row>
    <row r="74" spans="1:33" ht="18.75" customHeight="1" x14ac:dyDescent="0.3">
      <c r="A74" s="8"/>
      <c r="B74" s="33">
        <f t="shared" si="7"/>
        <v>0</v>
      </c>
      <c r="C74" s="49"/>
      <c r="D74" s="49"/>
      <c r="E74" s="49"/>
      <c r="F74" s="49"/>
      <c r="G74" s="49"/>
      <c r="I74" s="33">
        <f t="shared" si="9"/>
        <v>0</v>
      </c>
      <c r="J74" s="33">
        <f t="shared" si="8"/>
        <v>0</v>
      </c>
      <c r="K74" s="49"/>
      <c r="L74" s="49"/>
      <c r="M74" s="49"/>
      <c r="N74" s="49"/>
      <c r="P74" s="29" t="s">
        <v>61</v>
      </c>
      <c r="Q74" s="49"/>
      <c r="R74" s="49"/>
      <c r="S74" s="49"/>
      <c r="X74" s="104" t="s">
        <v>62</v>
      </c>
      <c r="Y74" s="12">
        <v>0.66669999999999996</v>
      </c>
      <c r="Z74" s="7">
        <v>2.6667000000000001</v>
      </c>
      <c r="AA74" s="7">
        <v>0.66669999999999996</v>
      </c>
      <c r="AB74" s="12">
        <v>0.66669999999999996</v>
      </c>
      <c r="AC74" s="7">
        <v>2.6667000000000001</v>
      </c>
      <c r="AD74" s="7">
        <v>0.66669999999999996</v>
      </c>
      <c r="AE74" s="12">
        <v>0.66669999999999996</v>
      </c>
      <c r="AF74" s="7">
        <v>2.6667000000000001</v>
      </c>
      <c r="AG74" s="116">
        <v>0.66669999999999996</v>
      </c>
    </row>
    <row r="75" spans="1:33" ht="18.75" customHeight="1" x14ac:dyDescent="0.3">
      <c r="A75" s="8"/>
      <c r="B75" s="33">
        <f t="shared" si="7"/>
        <v>0</v>
      </c>
      <c r="C75" s="49"/>
      <c r="D75" s="49"/>
      <c r="E75" s="49"/>
      <c r="F75" s="49"/>
      <c r="G75" s="49"/>
      <c r="I75" s="33">
        <f t="shared" si="9"/>
        <v>0</v>
      </c>
      <c r="J75" s="33">
        <f t="shared" si="8"/>
        <v>0</v>
      </c>
      <c r="K75" s="49"/>
      <c r="L75" s="49"/>
      <c r="M75" s="49"/>
      <c r="N75" s="49"/>
      <c r="P75" s="29" t="s">
        <v>95</v>
      </c>
      <c r="Q75" s="49"/>
      <c r="R75" s="49"/>
      <c r="S75" s="49"/>
      <c r="X75" s="104" t="s">
        <v>63</v>
      </c>
      <c r="Y75" s="12">
        <v>0.83330000000000004</v>
      </c>
      <c r="Z75" s="7">
        <v>2.0832999999999999</v>
      </c>
      <c r="AA75" s="7">
        <v>2.0832999999999999</v>
      </c>
      <c r="AB75" s="12">
        <v>0.83330000000000004</v>
      </c>
      <c r="AC75" s="7">
        <v>2.0832999999999999</v>
      </c>
      <c r="AD75" s="7">
        <v>2.0832999999999999</v>
      </c>
      <c r="AE75" s="12">
        <v>0.83330000000000004</v>
      </c>
      <c r="AF75" s="7">
        <v>2.0832999999999999</v>
      </c>
      <c r="AG75" s="116">
        <v>2.0832999999999999</v>
      </c>
    </row>
    <row r="76" spans="1:33" ht="18.75" customHeight="1" thickBot="1" x14ac:dyDescent="0.35">
      <c r="A76" s="8"/>
      <c r="B76" s="33">
        <f t="shared" si="7"/>
        <v>0</v>
      </c>
      <c r="C76" s="49"/>
      <c r="D76" s="49"/>
      <c r="E76" s="49"/>
      <c r="F76" s="49"/>
      <c r="G76" s="49"/>
      <c r="I76" s="33">
        <f t="shared" si="9"/>
        <v>0</v>
      </c>
      <c r="J76" s="33">
        <f t="shared" si="8"/>
        <v>0</v>
      </c>
      <c r="K76" s="49"/>
      <c r="L76" s="49"/>
      <c r="M76" s="49"/>
      <c r="N76" s="49"/>
      <c r="P76" s="50" t="s">
        <v>64</v>
      </c>
      <c r="Q76" s="51"/>
      <c r="R76" s="51"/>
      <c r="S76" s="51"/>
      <c r="X76" s="104" t="s">
        <v>65</v>
      </c>
      <c r="Y76" s="12">
        <v>1.5</v>
      </c>
      <c r="Z76" s="7">
        <v>0</v>
      </c>
      <c r="AA76" s="7">
        <v>4.5</v>
      </c>
      <c r="AB76" s="12">
        <v>1.5</v>
      </c>
      <c r="AC76" s="7">
        <v>0</v>
      </c>
      <c r="AD76" s="7">
        <v>4.5</v>
      </c>
      <c r="AE76" s="12">
        <v>1.5</v>
      </c>
      <c r="AF76" s="7">
        <v>0</v>
      </c>
      <c r="AG76" s="116">
        <v>4.5</v>
      </c>
    </row>
    <row r="77" spans="1:33" ht="18.75" customHeight="1" thickTop="1" x14ac:dyDescent="0.3">
      <c r="A77" s="8"/>
      <c r="B77" s="41">
        <f t="shared" si="7"/>
        <v>0</v>
      </c>
      <c r="C77" s="52"/>
      <c r="D77" s="52"/>
      <c r="E77" s="52"/>
      <c r="F77" s="52"/>
      <c r="G77" s="52"/>
      <c r="I77" s="41">
        <f t="shared" si="9"/>
        <v>0</v>
      </c>
      <c r="J77" s="41">
        <f t="shared" si="8"/>
        <v>0</v>
      </c>
      <c r="K77" s="52"/>
      <c r="L77" s="52"/>
      <c r="M77" s="52"/>
      <c r="N77" s="52"/>
      <c r="P77" s="37" t="s">
        <v>68</v>
      </c>
      <c r="Q77" s="41">
        <f>Q73+Q74+Q75+Q76</f>
        <v>0</v>
      </c>
      <c r="R77" s="41">
        <f>R73+R74+R75+R76</f>
        <v>0</v>
      </c>
      <c r="S77" s="41">
        <f>S73+S74+S75+S76</f>
        <v>0</v>
      </c>
      <c r="X77" s="109" t="s">
        <v>67</v>
      </c>
      <c r="Y77" s="117">
        <v>2.9167000000000001</v>
      </c>
      <c r="Z77" s="118">
        <v>-4.0833000000000004</v>
      </c>
      <c r="AA77" s="118">
        <v>8.1667000000000005</v>
      </c>
      <c r="AB77" s="117">
        <v>2.9167000000000001</v>
      </c>
      <c r="AC77" s="118">
        <v>-4.0833000000000004</v>
      </c>
      <c r="AD77" s="118">
        <v>8.1667000000000005</v>
      </c>
      <c r="AE77" s="117">
        <v>2.9167000000000001</v>
      </c>
      <c r="AF77" s="118">
        <v>-4.0833000000000004</v>
      </c>
      <c r="AG77" s="119">
        <v>8.1667000000000005</v>
      </c>
    </row>
    <row r="78" spans="1:33" ht="18.75" customHeight="1" x14ac:dyDescent="0.3">
      <c r="A78" s="8"/>
      <c r="B78" s="184"/>
      <c r="C78" s="185"/>
      <c r="D78" s="185"/>
      <c r="E78" s="185"/>
      <c r="F78" s="185"/>
      <c r="G78" s="186"/>
      <c r="I78" s="184"/>
      <c r="J78" s="185"/>
      <c r="K78" s="185"/>
      <c r="L78" s="185"/>
      <c r="M78" s="185"/>
      <c r="N78" s="186"/>
      <c r="P78" s="184"/>
      <c r="Q78" s="185"/>
      <c r="R78" s="185"/>
      <c r="S78" s="186"/>
    </row>
    <row r="79" spans="1:33" ht="18.75" customHeight="1" x14ac:dyDescent="0.3">
      <c r="A79" s="8"/>
      <c r="B79" s="190"/>
      <c r="C79" s="191"/>
      <c r="D79" s="191"/>
      <c r="E79" s="191"/>
      <c r="F79" s="191"/>
      <c r="G79" s="192"/>
      <c r="I79" s="190"/>
      <c r="J79" s="191"/>
      <c r="K79" s="191"/>
      <c r="L79" s="191"/>
      <c r="M79" s="191"/>
      <c r="N79" s="192"/>
      <c r="P79" s="187"/>
      <c r="Q79" s="188"/>
      <c r="R79" s="188"/>
      <c r="S79" s="189"/>
    </row>
    <row r="80" spans="1:33" ht="18.75" customHeight="1" x14ac:dyDescent="0.3">
      <c r="A80" s="8"/>
      <c r="B80" s="138" t="s">
        <v>186</v>
      </c>
      <c r="C80" s="139"/>
      <c r="D80" s="139"/>
      <c r="E80" s="139"/>
      <c r="F80" s="139"/>
      <c r="G80" s="140"/>
      <c r="I80" s="138" t="s">
        <v>215</v>
      </c>
      <c r="J80" s="139"/>
      <c r="K80" s="139"/>
      <c r="L80" s="139"/>
      <c r="M80" s="139"/>
      <c r="N80" s="140"/>
      <c r="P80" s="138" t="s">
        <v>184</v>
      </c>
      <c r="Q80" s="139"/>
      <c r="R80" s="139"/>
      <c r="S80" s="140"/>
    </row>
    <row r="81" spans="1:21" ht="18.75" customHeight="1" x14ac:dyDescent="0.3">
      <c r="A81" s="8"/>
      <c r="B81" s="45" t="s">
        <v>2</v>
      </c>
      <c r="C81" s="45" t="s">
        <v>94</v>
      </c>
      <c r="D81" s="45" t="s">
        <v>147</v>
      </c>
      <c r="E81" s="45" t="s">
        <v>45</v>
      </c>
      <c r="F81" s="45" t="s">
        <v>46</v>
      </c>
      <c r="G81" s="45" t="s">
        <v>47</v>
      </c>
      <c r="I81" s="45" t="s">
        <v>2</v>
      </c>
      <c r="J81" s="45" t="s">
        <v>48</v>
      </c>
      <c r="K81" s="45" t="s">
        <v>49</v>
      </c>
      <c r="L81" s="45" t="s">
        <v>50</v>
      </c>
      <c r="M81" s="45" t="s">
        <v>51</v>
      </c>
      <c r="N81" s="45" t="s">
        <v>52</v>
      </c>
      <c r="P81" s="45"/>
      <c r="Q81" s="45" t="s">
        <v>99</v>
      </c>
      <c r="R81" s="45" t="s">
        <v>100</v>
      </c>
      <c r="S81" s="45" t="s">
        <v>101</v>
      </c>
    </row>
    <row r="82" spans="1:21" ht="18.75" customHeight="1" x14ac:dyDescent="0.3">
      <c r="A82" s="8"/>
      <c r="B82" s="33">
        <f t="shared" ref="B82:B89" si="10">C15</f>
        <v>0</v>
      </c>
      <c r="C82" s="49"/>
      <c r="D82" s="49"/>
      <c r="E82" s="49"/>
      <c r="F82" s="49"/>
      <c r="G82" s="49"/>
      <c r="I82" s="33">
        <f>B82</f>
        <v>0</v>
      </c>
      <c r="J82" s="33">
        <f t="shared" ref="J82:J89" si="11">E15</f>
        <v>0</v>
      </c>
      <c r="K82" s="49"/>
      <c r="L82" s="49"/>
      <c r="M82" s="49"/>
      <c r="N82" s="49"/>
      <c r="P82" s="29" t="s">
        <v>54</v>
      </c>
      <c r="Q82" s="49"/>
      <c r="R82" s="49"/>
      <c r="S82" s="49"/>
    </row>
    <row r="83" spans="1:21" ht="18.75" customHeight="1" x14ac:dyDescent="0.3">
      <c r="A83" s="8"/>
      <c r="B83" s="33">
        <f t="shared" si="10"/>
        <v>0</v>
      </c>
      <c r="C83" s="49"/>
      <c r="D83" s="49"/>
      <c r="E83" s="49"/>
      <c r="F83" s="49"/>
      <c r="G83" s="49"/>
      <c r="I83" s="33">
        <f t="shared" ref="I83:I89" si="12">B83</f>
        <v>0</v>
      </c>
      <c r="J83" s="33">
        <f t="shared" si="11"/>
        <v>0</v>
      </c>
      <c r="K83" s="49"/>
      <c r="L83" s="49"/>
      <c r="M83" s="49"/>
      <c r="N83" s="49"/>
      <c r="P83" s="29" t="s">
        <v>56</v>
      </c>
      <c r="Q83" s="49"/>
      <c r="R83" s="49"/>
      <c r="S83" s="49"/>
    </row>
    <row r="84" spans="1:21" ht="18.75" customHeight="1" x14ac:dyDescent="0.3">
      <c r="A84" s="8"/>
      <c r="B84" s="33">
        <f t="shared" si="10"/>
        <v>0</v>
      </c>
      <c r="C84" s="49"/>
      <c r="D84" s="49"/>
      <c r="E84" s="49"/>
      <c r="F84" s="49"/>
      <c r="G84" s="49"/>
      <c r="I84" s="33">
        <f t="shared" si="12"/>
        <v>0</v>
      </c>
      <c r="J84" s="33">
        <f t="shared" si="11"/>
        <v>0</v>
      </c>
      <c r="K84" s="49"/>
      <c r="L84" s="49"/>
      <c r="M84" s="49"/>
      <c r="N84" s="49"/>
      <c r="P84" s="29"/>
      <c r="Q84" s="33"/>
      <c r="R84" s="33"/>
      <c r="S84" s="33"/>
    </row>
    <row r="85" spans="1:21" ht="18.75" customHeight="1" x14ac:dyDescent="0.3">
      <c r="A85" s="8"/>
      <c r="B85" s="33">
        <f t="shared" si="10"/>
        <v>0</v>
      </c>
      <c r="C85" s="49"/>
      <c r="D85" s="49"/>
      <c r="E85" s="49"/>
      <c r="F85" s="49"/>
      <c r="G85" s="49"/>
      <c r="I85" s="33">
        <f t="shared" si="12"/>
        <v>0</v>
      </c>
      <c r="J85" s="33">
        <f t="shared" si="11"/>
        <v>0</v>
      </c>
      <c r="K85" s="49"/>
      <c r="L85" s="49"/>
      <c r="M85" s="49"/>
      <c r="N85" s="49"/>
      <c r="P85" s="29" t="s">
        <v>59</v>
      </c>
      <c r="Q85" s="49"/>
      <c r="R85" s="49"/>
      <c r="S85" s="49"/>
    </row>
    <row r="86" spans="1:21" ht="18.75" customHeight="1" x14ac:dyDescent="0.3">
      <c r="A86" s="8"/>
      <c r="B86" s="33">
        <f t="shared" si="10"/>
        <v>0</v>
      </c>
      <c r="C86" s="49"/>
      <c r="D86" s="49"/>
      <c r="E86" s="49"/>
      <c r="F86" s="49"/>
      <c r="G86" s="49"/>
      <c r="I86" s="33">
        <f t="shared" si="12"/>
        <v>0</v>
      </c>
      <c r="J86" s="33">
        <f t="shared" si="11"/>
        <v>0</v>
      </c>
      <c r="K86" s="49"/>
      <c r="L86" s="49"/>
      <c r="M86" s="49"/>
      <c r="N86" s="49"/>
      <c r="P86" s="29" t="s">
        <v>61</v>
      </c>
      <c r="Q86" s="49"/>
      <c r="R86" s="49"/>
      <c r="S86" s="49"/>
    </row>
    <row r="87" spans="1:21" ht="18.75" customHeight="1" x14ac:dyDescent="0.3">
      <c r="A87" s="8"/>
      <c r="B87" s="33">
        <f t="shared" si="10"/>
        <v>0</v>
      </c>
      <c r="C87" s="49"/>
      <c r="D87" s="49"/>
      <c r="E87" s="49"/>
      <c r="F87" s="49"/>
      <c r="G87" s="49"/>
      <c r="I87" s="33">
        <f t="shared" si="12"/>
        <v>0</v>
      </c>
      <c r="J87" s="33">
        <f t="shared" si="11"/>
        <v>0</v>
      </c>
      <c r="K87" s="49"/>
      <c r="L87" s="49"/>
      <c r="M87" s="49"/>
      <c r="N87" s="49"/>
      <c r="P87" s="29" t="s">
        <v>95</v>
      </c>
      <c r="Q87" s="49"/>
      <c r="R87" s="49"/>
      <c r="S87" s="49"/>
    </row>
    <row r="88" spans="1:21" ht="18.75" customHeight="1" thickBot="1" x14ac:dyDescent="0.35">
      <c r="A88" s="8"/>
      <c r="B88" s="33">
        <f t="shared" si="10"/>
        <v>0</v>
      </c>
      <c r="C88" s="49"/>
      <c r="D88" s="49"/>
      <c r="E88" s="49"/>
      <c r="F88" s="49"/>
      <c r="G88" s="49"/>
      <c r="I88" s="33">
        <f t="shared" si="12"/>
        <v>0</v>
      </c>
      <c r="J88" s="33">
        <f t="shared" si="11"/>
        <v>0</v>
      </c>
      <c r="K88" s="49"/>
      <c r="L88" s="49"/>
      <c r="M88" s="49"/>
      <c r="N88" s="49"/>
      <c r="P88" s="50" t="s">
        <v>64</v>
      </c>
      <c r="Q88" s="51"/>
      <c r="R88" s="51"/>
      <c r="S88" s="51"/>
    </row>
    <row r="89" spans="1:21" ht="18.75" customHeight="1" thickTop="1" x14ac:dyDescent="0.3">
      <c r="A89" s="8"/>
      <c r="B89" s="41">
        <f t="shared" si="10"/>
        <v>0</v>
      </c>
      <c r="C89" s="52"/>
      <c r="D89" s="52"/>
      <c r="E89" s="52"/>
      <c r="F89" s="52"/>
      <c r="G89" s="52"/>
      <c r="I89" s="41">
        <f t="shared" si="12"/>
        <v>0</v>
      </c>
      <c r="J89" s="41">
        <f t="shared" si="11"/>
        <v>0</v>
      </c>
      <c r="K89" s="52"/>
      <c r="L89" s="52"/>
      <c r="M89" s="52"/>
      <c r="N89" s="52"/>
      <c r="P89" s="37" t="s">
        <v>69</v>
      </c>
      <c r="Q89" s="41">
        <f>Q85+Q86+Q87+Q88</f>
        <v>0</v>
      </c>
      <c r="R89" s="41">
        <f>R85+R86+R87+R88</f>
        <v>0</v>
      </c>
      <c r="S89" s="41">
        <f>S85+S86+S87+S88</f>
        <v>0</v>
      </c>
    </row>
    <row r="92" spans="1:21" ht="18.75" customHeight="1" x14ac:dyDescent="0.3">
      <c r="B92" s="211" t="s">
        <v>187</v>
      </c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3"/>
    </row>
    <row r="93" spans="1:21" ht="18.75" customHeight="1" x14ac:dyDescent="0.3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6"/>
    </row>
    <row r="95" spans="1:21" ht="18.75" customHeight="1" x14ac:dyDescent="0.3">
      <c r="A95" s="13"/>
      <c r="B95" s="138" t="s">
        <v>187</v>
      </c>
      <c r="C95" s="139"/>
      <c r="D95" s="140"/>
    </row>
    <row r="96" spans="1:21" ht="18.75" customHeight="1" x14ac:dyDescent="0.3">
      <c r="A96" s="13"/>
      <c r="B96" s="45" t="s">
        <v>178</v>
      </c>
      <c r="C96" s="45" t="s">
        <v>42</v>
      </c>
      <c r="D96" s="45" t="s">
        <v>98</v>
      </c>
    </row>
    <row r="97" spans="1:27" ht="18.75" customHeight="1" x14ac:dyDescent="0.3">
      <c r="A97" s="13"/>
      <c r="B97" s="29">
        <v>1</v>
      </c>
      <c r="C97" s="33">
        <f>B82</f>
        <v>0</v>
      </c>
      <c r="D97" s="53"/>
    </row>
    <row r="98" spans="1:27" ht="18.75" customHeight="1" x14ac:dyDescent="0.3">
      <c r="A98" s="13"/>
      <c r="B98" s="29">
        <v>2</v>
      </c>
      <c r="C98" s="33">
        <f>B84</f>
        <v>0</v>
      </c>
      <c r="D98" s="53"/>
    </row>
    <row r="99" spans="1:27" ht="18.75" customHeight="1" x14ac:dyDescent="0.3">
      <c r="A99" s="13"/>
      <c r="B99" s="37">
        <v>3</v>
      </c>
      <c r="C99" s="41">
        <f>B86</f>
        <v>0</v>
      </c>
      <c r="D99" s="54"/>
    </row>
    <row r="100" spans="1:27" ht="18.75" customHeight="1" x14ac:dyDescent="0.3">
      <c r="Y100" s="34"/>
      <c r="AA100" s="55"/>
    </row>
    <row r="101" spans="1:27" ht="18.75" customHeight="1" x14ac:dyDescent="0.3">
      <c r="Y101" s="34"/>
      <c r="AA101" s="55"/>
    </row>
    <row r="102" spans="1:27" ht="18.75" customHeight="1" x14ac:dyDescent="0.3">
      <c r="B102" s="217" t="s">
        <v>188</v>
      </c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9"/>
      <c r="Y102" s="34"/>
      <c r="AA102" s="55"/>
    </row>
    <row r="103" spans="1:27" ht="18.75" customHeight="1" x14ac:dyDescent="0.3">
      <c r="B103" s="220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2"/>
      <c r="Y103" s="34"/>
      <c r="AA103" s="55"/>
    </row>
    <row r="104" spans="1:27" ht="18.75" customHeight="1" x14ac:dyDescent="0.3">
      <c r="Y104" s="34"/>
      <c r="AA104" s="55"/>
    </row>
    <row r="105" spans="1:27" ht="18.75" customHeight="1" x14ac:dyDescent="0.3">
      <c r="A105" s="13"/>
      <c r="B105" s="138" t="s">
        <v>189</v>
      </c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40"/>
      <c r="S105" s="138" t="s">
        <v>190</v>
      </c>
      <c r="T105" s="139"/>
      <c r="U105" s="140"/>
      <c r="Y105" s="34"/>
      <c r="AA105" s="55"/>
    </row>
    <row r="106" spans="1:27" ht="18.75" customHeight="1" x14ac:dyDescent="0.3">
      <c r="A106" s="13"/>
      <c r="B106" s="163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5"/>
      <c r="S106" s="130" t="s">
        <v>96</v>
      </c>
      <c r="T106" s="127" t="s">
        <v>97</v>
      </c>
      <c r="U106" s="128" t="s">
        <v>70</v>
      </c>
      <c r="Y106" s="34"/>
      <c r="AA106" s="55"/>
    </row>
    <row r="107" spans="1:27" ht="18.75" customHeight="1" x14ac:dyDescent="0.3">
      <c r="A107" s="13"/>
      <c r="B107" s="56"/>
      <c r="C107" s="57"/>
      <c r="D107" s="58"/>
      <c r="E107" s="59" t="s">
        <v>102</v>
      </c>
      <c r="G107" s="60"/>
      <c r="I107" s="61" t="s">
        <v>105</v>
      </c>
      <c r="K107" s="62" t="e">
        <f t="array" ref="K107:M109">MINVERSE(B107:D109)</f>
        <v>#VALUE!</v>
      </c>
      <c r="L107" s="2" t="e">
        <v>#VALUE!</v>
      </c>
      <c r="M107" s="63" t="e">
        <v>#VALUE!</v>
      </c>
      <c r="N107" s="64">
        <f>G107</f>
        <v>0</v>
      </c>
      <c r="O107" s="65"/>
      <c r="P107" s="66" t="e">
        <f t="array" ref="P107:P109">MMULT(K107:M109,N107:N109)</f>
        <v>#VALUE!</v>
      </c>
      <c r="Q107" s="65" t="s">
        <v>93</v>
      </c>
      <c r="S107" s="23">
        <f>I47*F117</f>
        <v>0</v>
      </c>
      <c r="T107" s="131" t="e">
        <f>Q65*P107+R65*P108+S65*P109</f>
        <v>#VALUE!</v>
      </c>
      <c r="U107" s="132" t="e">
        <f>S107-T107</f>
        <v>#VALUE!</v>
      </c>
      <c r="V107" s="55"/>
      <c r="W107" s="68"/>
      <c r="Y107" s="34"/>
      <c r="AA107" s="55"/>
    </row>
    <row r="108" spans="1:27" ht="18.75" customHeight="1" x14ac:dyDescent="0.3">
      <c r="A108" s="13"/>
      <c r="B108" s="56"/>
      <c r="C108" s="57"/>
      <c r="D108" s="58"/>
      <c r="E108" s="59" t="s">
        <v>103</v>
      </c>
      <c r="F108" s="6" t="s">
        <v>71</v>
      </c>
      <c r="G108" s="60"/>
      <c r="H108" s="6" t="s">
        <v>72</v>
      </c>
      <c r="I108" s="61" t="s">
        <v>106</v>
      </c>
      <c r="J108" s="6" t="s">
        <v>71</v>
      </c>
      <c r="K108" s="62" t="e">
        <v>#VALUE!</v>
      </c>
      <c r="L108" s="2" t="e">
        <v>#VALUE!</v>
      </c>
      <c r="M108" s="63" t="e">
        <v>#VALUE!</v>
      </c>
      <c r="N108" s="64">
        <f>G108</f>
        <v>0</v>
      </c>
      <c r="O108" s="14" t="s">
        <v>71</v>
      </c>
      <c r="P108" s="66" t="e">
        <v>#VALUE!</v>
      </c>
      <c r="Q108" s="65" t="s">
        <v>93</v>
      </c>
      <c r="R108" s="6"/>
      <c r="S108" s="30">
        <f>I48*F119</f>
        <v>0</v>
      </c>
      <c r="T108" s="1" t="e">
        <f>Q77*P107+R77*P108+S77*P109</f>
        <v>#VALUE!</v>
      </c>
      <c r="U108" s="67" t="e">
        <f>S108-T108</f>
        <v>#VALUE!</v>
      </c>
      <c r="V108" s="55"/>
      <c r="W108" s="68"/>
      <c r="Y108" s="34"/>
      <c r="AA108" s="55"/>
    </row>
    <row r="109" spans="1:27" ht="18.75" customHeight="1" x14ac:dyDescent="0.3">
      <c r="A109" s="13"/>
      <c r="B109" s="69"/>
      <c r="C109" s="70"/>
      <c r="D109" s="71"/>
      <c r="E109" s="72" t="s">
        <v>104</v>
      </c>
      <c r="F109" s="73"/>
      <c r="G109" s="74"/>
      <c r="H109" s="73"/>
      <c r="I109" s="75" t="s">
        <v>107</v>
      </c>
      <c r="J109" s="73"/>
      <c r="K109" s="76" t="e">
        <v>#VALUE!</v>
      </c>
      <c r="L109" s="73" t="e">
        <v>#VALUE!</v>
      </c>
      <c r="M109" s="77" t="e">
        <v>#VALUE!</v>
      </c>
      <c r="N109" s="78">
        <f>G109</f>
        <v>0</v>
      </c>
      <c r="O109" s="79"/>
      <c r="P109" s="80" t="e">
        <v>#VALUE!</v>
      </c>
      <c r="Q109" s="79" t="s">
        <v>93</v>
      </c>
      <c r="R109" s="73"/>
      <c r="S109" s="38">
        <f>I49*F121</f>
        <v>0</v>
      </c>
      <c r="T109" s="81" t="e">
        <f>Q89*P107+R89*P108+S89*P109</f>
        <v>#VALUE!</v>
      </c>
      <c r="U109" s="82" t="e">
        <f>S109-T109</f>
        <v>#VALUE!</v>
      </c>
      <c r="V109" s="55"/>
      <c r="W109" s="68"/>
      <c r="Y109" s="34"/>
      <c r="AA109" s="55"/>
    </row>
    <row r="110" spans="1:27" ht="18.75" customHeight="1" x14ac:dyDescent="0.3">
      <c r="A110" s="13"/>
      <c r="D110" s="83"/>
      <c r="E110" s="6"/>
      <c r="G110" s="34"/>
      <c r="I110" s="14"/>
      <c r="N110" s="34"/>
      <c r="O110" s="65"/>
      <c r="P110" s="66"/>
      <c r="Q110" s="65"/>
      <c r="S110" s="84"/>
      <c r="U110" s="55"/>
      <c r="V110" s="55"/>
      <c r="W110" s="68"/>
      <c r="Y110" s="34"/>
      <c r="AA110" s="55"/>
    </row>
    <row r="111" spans="1:27" ht="18.75" customHeight="1" x14ac:dyDescent="0.3">
      <c r="A111" s="13"/>
      <c r="D111" s="83"/>
      <c r="E111" s="6"/>
      <c r="G111" s="34"/>
      <c r="I111" s="14"/>
      <c r="N111" s="34"/>
      <c r="O111" s="65"/>
      <c r="P111" s="66"/>
      <c r="Q111" s="65"/>
      <c r="S111" s="84"/>
      <c r="U111" s="55"/>
      <c r="V111" s="55"/>
      <c r="W111" s="68"/>
      <c r="Y111" s="34"/>
      <c r="AA111" s="55"/>
    </row>
    <row r="112" spans="1:27" ht="18.75" customHeight="1" x14ac:dyDescent="0.3">
      <c r="B112" s="196" t="s">
        <v>191</v>
      </c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8"/>
      <c r="V112" s="55"/>
      <c r="W112" s="68"/>
      <c r="Y112" s="34"/>
      <c r="AA112" s="55"/>
    </row>
    <row r="113" spans="1:37" ht="18.75" customHeight="1" x14ac:dyDescent="0.3">
      <c r="B113" s="199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1"/>
      <c r="V113" s="55"/>
      <c r="W113" s="68"/>
    </row>
    <row r="114" spans="1:37" ht="18.75" customHeight="1" x14ac:dyDescent="0.3">
      <c r="X114" s="202" t="s">
        <v>203</v>
      </c>
      <c r="Y114" s="203"/>
      <c r="Z114" s="203"/>
      <c r="AA114" s="204"/>
      <c r="AC114" s="202" t="s">
        <v>204</v>
      </c>
      <c r="AD114" s="203"/>
      <c r="AE114" s="203"/>
      <c r="AF114" s="204"/>
      <c r="AH114" s="202" t="s">
        <v>205</v>
      </c>
      <c r="AI114" s="203"/>
      <c r="AJ114" s="203"/>
      <c r="AK114" s="204"/>
    </row>
    <row r="115" spans="1:37" ht="18.75" customHeight="1" x14ac:dyDescent="0.3">
      <c r="A115" s="13"/>
      <c r="B115" s="223" t="s">
        <v>191</v>
      </c>
      <c r="C115" s="224"/>
      <c r="D115" s="224"/>
      <c r="E115" s="224"/>
      <c r="F115" s="225"/>
      <c r="G115" s="85"/>
      <c r="H115" s="85"/>
      <c r="X115" s="205"/>
      <c r="Y115" s="206"/>
      <c r="Z115" s="206"/>
      <c r="AA115" s="207"/>
      <c r="AC115" s="205"/>
      <c r="AD115" s="206"/>
      <c r="AE115" s="206"/>
      <c r="AF115" s="207"/>
      <c r="AH115" s="205"/>
      <c r="AI115" s="206"/>
      <c r="AJ115" s="206"/>
      <c r="AK115" s="207"/>
    </row>
    <row r="116" spans="1:37" ht="18.75" customHeight="1" x14ac:dyDescent="0.3">
      <c r="A116" s="13"/>
      <c r="B116" s="129" t="s">
        <v>2</v>
      </c>
      <c r="C116" s="129" t="s">
        <v>48</v>
      </c>
      <c r="D116" s="129" t="s">
        <v>115</v>
      </c>
      <c r="E116" s="129" t="s">
        <v>116</v>
      </c>
      <c r="F116" s="129" t="s">
        <v>117</v>
      </c>
      <c r="X116" s="208"/>
      <c r="Y116" s="209"/>
      <c r="Z116" s="209"/>
      <c r="AA116" s="210"/>
      <c r="AC116" s="208"/>
      <c r="AD116" s="209"/>
      <c r="AE116" s="209"/>
      <c r="AF116" s="210"/>
      <c r="AH116" s="208"/>
      <c r="AI116" s="209"/>
      <c r="AJ116" s="209"/>
      <c r="AK116" s="210"/>
    </row>
    <row r="117" spans="1:37" ht="18.75" customHeight="1" x14ac:dyDescent="0.3">
      <c r="A117" s="13"/>
      <c r="B117" s="86">
        <f t="shared" ref="B117:B124" si="13">ROUND(C15,1)</f>
        <v>0</v>
      </c>
      <c r="C117" s="86">
        <f t="shared" ref="C117:C124" si="14">E15</f>
        <v>0</v>
      </c>
      <c r="D117" s="87"/>
      <c r="E117" s="87"/>
      <c r="F117" s="87"/>
      <c r="X117" s="181" t="s">
        <v>53</v>
      </c>
      <c r="Y117" s="182" t="s">
        <v>73</v>
      </c>
      <c r="Z117" s="182" t="s">
        <v>74</v>
      </c>
      <c r="AA117" s="183" t="s">
        <v>75</v>
      </c>
      <c r="AC117" s="181" t="s">
        <v>53</v>
      </c>
      <c r="AD117" s="182" t="s">
        <v>76</v>
      </c>
      <c r="AE117" s="182" t="s">
        <v>77</v>
      </c>
      <c r="AF117" s="183" t="s">
        <v>78</v>
      </c>
      <c r="AH117" s="181" t="s">
        <v>53</v>
      </c>
      <c r="AI117" s="182" t="s">
        <v>79</v>
      </c>
      <c r="AJ117" s="182" t="s">
        <v>80</v>
      </c>
      <c r="AK117" s="183" t="s">
        <v>81</v>
      </c>
    </row>
    <row r="118" spans="1:37" ht="18.75" customHeight="1" x14ac:dyDescent="0.3">
      <c r="A118" s="13"/>
      <c r="B118" s="86">
        <f t="shared" si="13"/>
        <v>0</v>
      </c>
      <c r="C118" s="86">
        <f t="shared" si="14"/>
        <v>0</v>
      </c>
      <c r="D118" s="87"/>
      <c r="E118" s="87"/>
      <c r="F118" s="87"/>
      <c r="X118" s="227"/>
      <c r="Y118" s="234"/>
      <c r="Z118" s="234"/>
      <c r="AA118" s="226"/>
      <c r="AC118" s="227"/>
      <c r="AD118" s="234"/>
      <c r="AE118" s="234"/>
      <c r="AF118" s="226"/>
      <c r="AH118" s="227"/>
      <c r="AI118" s="234"/>
      <c r="AJ118" s="234"/>
      <c r="AK118" s="226"/>
    </row>
    <row r="119" spans="1:37" ht="18.75" customHeight="1" x14ac:dyDescent="0.3">
      <c r="A119" s="13"/>
      <c r="B119" s="86">
        <f t="shared" si="13"/>
        <v>0</v>
      </c>
      <c r="C119" s="86">
        <f t="shared" si="14"/>
        <v>0</v>
      </c>
      <c r="D119" s="87"/>
      <c r="E119" s="87"/>
      <c r="F119" s="87"/>
      <c r="X119" s="104" t="s">
        <v>55</v>
      </c>
      <c r="Y119" s="7">
        <v>1</v>
      </c>
      <c r="Z119" s="7">
        <v>0</v>
      </c>
      <c r="AA119" s="116">
        <v>0</v>
      </c>
      <c r="AC119" s="104" t="s">
        <v>55</v>
      </c>
      <c r="AD119" s="7">
        <v>0</v>
      </c>
      <c r="AE119" s="7">
        <v>0</v>
      </c>
      <c r="AF119" s="116">
        <v>0</v>
      </c>
      <c r="AH119" s="104" t="s">
        <v>55</v>
      </c>
      <c r="AI119" s="7">
        <v>0</v>
      </c>
      <c r="AJ119" s="7">
        <v>0</v>
      </c>
      <c r="AK119" s="116">
        <v>0</v>
      </c>
    </row>
    <row r="120" spans="1:37" ht="18.75" customHeight="1" x14ac:dyDescent="0.3">
      <c r="A120" s="13"/>
      <c r="B120" s="86">
        <f t="shared" si="13"/>
        <v>0</v>
      </c>
      <c r="C120" s="86">
        <f t="shared" si="14"/>
        <v>0</v>
      </c>
      <c r="D120" s="87"/>
      <c r="E120" s="87"/>
      <c r="F120" s="87"/>
      <c r="X120" s="104" t="s">
        <v>57</v>
      </c>
      <c r="Y120" s="7">
        <v>0.375</v>
      </c>
      <c r="Z120" s="7">
        <v>0.75</v>
      </c>
      <c r="AA120" s="116">
        <v>-0.125</v>
      </c>
      <c r="AC120" s="104" t="s">
        <v>57</v>
      </c>
      <c r="AD120" s="7">
        <v>0.66669999999999996</v>
      </c>
      <c r="AE120" s="7">
        <v>0.41670000000000001</v>
      </c>
      <c r="AF120" s="116">
        <v>-8.3299999999999999E-2</v>
      </c>
      <c r="AH120" s="104" t="s">
        <v>57</v>
      </c>
      <c r="AI120" s="7">
        <v>0.38540000000000002</v>
      </c>
      <c r="AJ120" s="7">
        <v>0.14580000000000001</v>
      </c>
      <c r="AK120" s="116">
        <v>-3.1199999999999999E-2</v>
      </c>
    </row>
    <row r="121" spans="1:37" ht="18.75" customHeight="1" x14ac:dyDescent="0.3">
      <c r="A121" s="13"/>
      <c r="B121" s="86">
        <f t="shared" si="13"/>
        <v>0</v>
      </c>
      <c r="C121" s="86">
        <f t="shared" si="14"/>
        <v>0</v>
      </c>
      <c r="D121" s="87"/>
      <c r="E121" s="87"/>
      <c r="F121" s="87"/>
      <c r="X121" s="104" t="s">
        <v>58</v>
      </c>
      <c r="Y121" s="7">
        <v>0</v>
      </c>
      <c r="Z121" s="7">
        <v>1</v>
      </c>
      <c r="AA121" s="116">
        <v>0</v>
      </c>
      <c r="AC121" s="104" t="s">
        <v>58</v>
      </c>
      <c r="AD121" s="7">
        <v>0.83330000000000004</v>
      </c>
      <c r="AE121" s="7">
        <v>1.3332999999999999</v>
      </c>
      <c r="AF121" s="116">
        <v>-0.16669999999999999</v>
      </c>
      <c r="AH121" s="104" t="s">
        <v>58</v>
      </c>
      <c r="AI121" s="7">
        <v>1.1667000000000001</v>
      </c>
      <c r="AJ121" s="7">
        <v>1</v>
      </c>
      <c r="AK121" s="116">
        <v>-0.16669999999999999</v>
      </c>
    </row>
    <row r="122" spans="1:37" ht="18.75" customHeight="1" x14ac:dyDescent="0.3">
      <c r="A122" s="13"/>
      <c r="B122" s="86">
        <f t="shared" si="13"/>
        <v>0</v>
      </c>
      <c r="C122" s="86">
        <f t="shared" si="14"/>
        <v>0</v>
      </c>
      <c r="D122" s="87"/>
      <c r="E122" s="87"/>
      <c r="F122" s="87"/>
      <c r="X122" s="104" t="s">
        <v>60</v>
      </c>
      <c r="Y122" s="7">
        <v>-0.125</v>
      </c>
      <c r="Z122" s="7">
        <v>0.75</v>
      </c>
      <c r="AA122" s="116">
        <v>0.375</v>
      </c>
      <c r="AC122" s="104" t="s">
        <v>60</v>
      </c>
      <c r="AD122" s="7">
        <v>0.75</v>
      </c>
      <c r="AE122" s="7">
        <v>2.25</v>
      </c>
      <c r="AF122" s="116">
        <v>0</v>
      </c>
      <c r="AH122" s="104" t="s">
        <v>60</v>
      </c>
      <c r="AI122" s="7">
        <v>1.9688000000000001</v>
      </c>
      <c r="AJ122" s="7">
        <v>2.8125</v>
      </c>
      <c r="AK122" s="116">
        <v>-0.28129999999999999</v>
      </c>
    </row>
    <row r="123" spans="1:37" ht="18.75" customHeight="1" x14ac:dyDescent="0.3">
      <c r="A123" s="13"/>
      <c r="B123" s="86">
        <f t="shared" si="13"/>
        <v>0</v>
      </c>
      <c r="C123" s="86">
        <f t="shared" si="14"/>
        <v>0</v>
      </c>
      <c r="D123" s="87"/>
      <c r="E123" s="87"/>
      <c r="F123" s="87"/>
      <c r="X123" s="104" t="s">
        <v>62</v>
      </c>
      <c r="Y123" s="7">
        <v>0</v>
      </c>
      <c r="Z123" s="7">
        <v>0</v>
      </c>
      <c r="AA123" s="116">
        <v>1</v>
      </c>
      <c r="AC123" s="104" t="s">
        <v>62</v>
      </c>
      <c r="AD123" s="7">
        <v>0.66669999999999996</v>
      </c>
      <c r="AE123" s="7">
        <v>2.6667000000000001</v>
      </c>
      <c r="AF123" s="116">
        <v>0.66669999999999996</v>
      </c>
      <c r="AH123" s="104" t="s">
        <v>62</v>
      </c>
      <c r="AI123" s="7">
        <v>2.6667000000000001</v>
      </c>
      <c r="AJ123" s="7">
        <v>5.3333000000000004</v>
      </c>
      <c r="AK123" s="116">
        <v>0</v>
      </c>
    </row>
    <row r="124" spans="1:37" ht="18.75" customHeight="1" x14ac:dyDescent="0.3">
      <c r="A124" s="13"/>
      <c r="B124" s="88">
        <f t="shared" si="13"/>
        <v>0</v>
      </c>
      <c r="C124" s="88">
        <f t="shared" si="14"/>
        <v>0</v>
      </c>
      <c r="D124" s="89"/>
      <c r="E124" s="89"/>
      <c r="F124" s="89"/>
      <c r="X124" s="104" t="s">
        <v>63</v>
      </c>
      <c r="Y124" s="7">
        <v>0.375</v>
      </c>
      <c r="Z124" s="7">
        <v>-1.25</v>
      </c>
      <c r="AA124" s="116">
        <v>1.875</v>
      </c>
      <c r="AC124" s="104" t="s">
        <v>63</v>
      </c>
      <c r="AD124" s="7">
        <v>0.83330000000000004</v>
      </c>
      <c r="AE124" s="7">
        <v>2.0832999999999999</v>
      </c>
      <c r="AF124" s="116">
        <v>2.0832999999999999</v>
      </c>
      <c r="AH124" s="104" t="s">
        <v>63</v>
      </c>
      <c r="AI124" s="7">
        <v>3.3854000000000002</v>
      </c>
      <c r="AJ124" s="7">
        <v>7.8125</v>
      </c>
      <c r="AK124" s="116">
        <v>1.3021</v>
      </c>
    </row>
    <row r="125" spans="1:37" ht="18.75" customHeight="1" x14ac:dyDescent="0.3">
      <c r="A125" s="13"/>
      <c r="B125" s="4"/>
      <c r="C125" s="90"/>
      <c r="D125" s="91"/>
      <c r="E125" s="92"/>
      <c r="F125" s="92"/>
      <c r="X125" s="104" t="s">
        <v>65</v>
      </c>
      <c r="Y125" s="7">
        <v>1</v>
      </c>
      <c r="Z125" s="7">
        <v>-3</v>
      </c>
      <c r="AA125" s="116">
        <v>3</v>
      </c>
      <c r="AC125" s="104" t="s">
        <v>65</v>
      </c>
      <c r="AD125" s="7">
        <v>1.5</v>
      </c>
      <c r="AE125" s="7">
        <v>0</v>
      </c>
      <c r="AF125" s="116">
        <v>4.5</v>
      </c>
      <c r="AH125" s="104" t="s">
        <v>65</v>
      </c>
      <c r="AI125" s="7">
        <v>4.5</v>
      </c>
      <c r="AJ125" s="7">
        <v>9</v>
      </c>
      <c r="AK125" s="116">
        <v>4.5</v>
      </c>
    </row>
    <row r="126" spans="1:37" ht="18.75" customHeight="1" x14ac:dyDescent="0.3">
      <c r="A126" s="13"/>
      <c r="B126" s="4"/>
      <c r="C126" s="90"/>
      <c r="D126" s="91"/>
      <c r="E126" s="92"/>
      <c r="F126" s="92"/>
      <c r="X126" s="109" t="s">
        <v>67</v>
      </c>
      <c r="Y126" s="118">
        <v>1.875</v>
      </c>
      <c r="Z126" s="118">
        <v>-5.25</v>
      </c>
      <c r="AA126" s="119">
        <v>4.375</v>
      </c>
      <c r="AC126" s="109" t="s">
        <v>67</v>
      </c>
      <c r="AD126" s="118">
        <v>2.9167000000000001</v>
      </c>
      <c r="AE126" s="118">
        <v>-4.0833000000000004</v>
      </c>
      <c r="AF126" s="119">
        <v>8.1667000000000005</v>
      </c>
      <c r="AH126" s="109" t="s">
        <v>67</v>
      </c>
      <c r="AI126" s="118">
        <v>6.6353999999999997</v>
      </c>
      <c r="AJ126" s="118">
        <v>7.1458000000000004</v>
      </c>
      <c r="AK126" s="119">
        <v>10.7188</v>
      </c>
    </row>
    <row r="127" spans="1:37" ht="18.75" customHeight="1" x14ac:dyDescent="0.3">
      <c r="A127" s="13"/>
      <c r="B127" s="4"/>
      <c r="C127" s="90"/>
      <c r="D127" s="91"/>
      <c r="E127" s="92"/>
      <c r="F127" s="92"/>
      <c r="X127" s="6"/>
      <c r="Y127" s="7"/>
      <c r="Z127" s="7"/>
      <c r="AA127" s="7"/>
      <c r="AC127" s="6"/>
      <c r="AD127" s="7"/>
      <c r="AE127" s="7"/>
      <c r="AF127" s="7"/>
      <c r="AH127" s="6"/>
      <c r="AI127" s="7"/>
      <c r="AJ127" s="7"/>
      <c r="AK127" s="7"/>
    </row>
    <row r="128" spans="1:37" ht="18.75" customHeight="1" x14ac:dyDescent="0.3">
      <c r="A128" s="13"/>
      <c r="B128" s="4"/>
      <c r="C128" s="90"/>
      <c r="D128" s="91"/>
      <c r="E128" s="92"/>
      <c r="F128" s="92"/>
      <c r="X128" s="6"/>
      <c r="Y128" s="7"/>
      <c r="Z128" s="7"/>
      <c r="AA128" s="7"/>
      <c r="AC128" s="6"/>
      <c r="AD128" s="7"/>
      <c r="AE128" s="7"/>
      <c r="AF128" s="7"/>
      <c r="AH128" s="6"/>
      <c r="AI128" s="7"/>
      <c r="AJ128" s="7"/>
      <c r="AK128" s="7"/>
    </row>
    <row r="129" spans="1:37" ht="18.75" customHeight="1" x14ac:dyDescent="0.3">
      <c r="A129" s="13"/>
      <c r="B129" s="4"/>
      <c r="C129" s="90"/>
      <c r="D129" s="91"/>
      <c r="E129" s="92"/>
      <c r="F129" s="92"/>
      <c r="X129" s="6"/>
      <c r="Y129" s="7"/>
      <c r="Z129" s="7"/>
      <c r="AA129" s="7"/>
      <c r="AC129" s="6"/>
      <c r="AD129" s="7"/>
      <c r="AE129" s="7"/>
      <c r="AF129" s="7"/>
      <c r="AH129" s="6"/>
      <c r="AI129" s="7"/>
      <c r="AJ129" s="7"/>
      <c r="AK129" s="7"/>
    </row>
    <row r="130" spans="1:37" ht="18.75" customHeight="1" x14ac:dyDescent="0.3">
      <c r="A130" s="13"/>
      <c r="B130" s="4"/>
      <c r="C130" s="90"/>
      <c r="D130" s="91"/>
      <c r="E130" s="92"/>
      <c r="F130" s="92"/>
      <c r="X130" s="6"/>
      <c r="Y130" s="7"/>
      <c r="Z130" s="7"/>
      <c r="AA130" s="7"/>
      <c r="AC130" s="6"/>
      <c r="AD130" s="7"/>
      <c r="AE130" s="7"/>
      <c r="AF130" s="7"/>
      <c r="AH130" s="6"/>
      <c r="AI130" s="7"/>
      <c r="AJ130" s="7"/>
      <c r="AK130" s="7"/>
    </row>
    <row r="131" spans="1:37" ht="18.75" customHeight="1" x14ac:dyDescent="0.3">
      <c r="A131" s="13"/>
      <c r="B131" s="4"/>
      <c r="C131" s="90"/>
      <c r="D131" s="91"/>
      <c r="E131" s="92"/>
      <c r="F131" s="92"/>
      <c r="X131" s="6"/>
      <c r="Y131" s="7"/>
      <c r="Z131" s="7"/>
      <c r="AA131" s="7"/>
      <c r="AC131" s="6"/>
      <c r="AD131" s="7"/>
      <c r="AE131" s="7"/>
      <c r="AF131" s="7"/>
      <c r="AH131" s="6"/>
      <c r="AI131" s="7"/>
      <c r="AJ131" s="7"/>
      <c r="AK131" s="7"/>
    </row>
    <row r="132" spans="1:37" ht="18.75" customHeight="1" x14ac:dyDescent="0.3">
      <c r="A132" s="13"/>
      <c r="B132" s="4"/>
      <c r="C132" s="90"/>
      <c r="D132" s="91"/>
      <c r="E132" s="92"/>
      <c r="F132" s="92"/>
      <c r="X132" s="6"/>
      <c r="Y132" s="7"/>
      <c r="Z132" s="7"/>
      <c r="AA132" s="7"/>
      <c r="AC132" s="6"/>
      <c r="AD132" s="7"/>
      <c r="AE132" s="7"/>
      <c r="AF132" s="7"/>
      <c r="AH132" s="6"/>
      <c r="AI132" s="7"/>
      <c r="AJ132" s="7"/>
      <c r="AK132" s="7"/>
    </row>
    <row r="133" spans="1:37" ht="18.75" customHeight="1" x14ac:dyDescent="0.3">
      <c r="A133" s="13"/>
      <c r="B133" s="4"/>
      <c r="C133" s="90"/>
      <c r="D133" s="91"/>
      <c r="E133" s="92"/>
      <c r="F133" s="92"/>
      <c r="X133" s="6"/>
      <c r="Y133" s="7"/>
      <c r="Z133" s="7"/>
      <c r="AA133" s="7"/>
      <c r="AC133" s="6"/>
      <c r="AD133" s="7"/>
      <c r="AE133" s="7"/>
      <c r="AF133" s="7"/>
      <c r="AH133" s="6"/>
      <c r="AI133" s="7"/>
      <c r="AJ133" s="7"/>
      <c r="AK133" s="7"/>
    </row>
    <row r="134" spans="1:37" ht="18.75" customHeight="1" x14ac:dyDescent="0.3">
      <c r="A134" s="13"/>
      <c r="B134" s="4"/>
      <c r="C134" s="90"/>
      <c r="D134" s="91"/>
      <c r="E134" s="92"/>
      <c r="F134" s="92"/>
      <c r="X134" s="6"/>
      <c r="Y134" s="7"/>
      <c r="Z134" s="7"/>
      <c r="AA134" s="7"/>
      <c r="AC134" s="6"/>
      <c r="AD134" s="7"/>
      <c r="AE134" s="7"/>
      <c r="AF134" s="7"/>
      <c r="AH134" s="6"/>
      <c r="AI134" s="7"/>
      <c r="AJ134" s="7"/>
      <c r="AK134" s="7"/>
    </row>
    <row r="135" spans="1:37" ht="18.75" customHeight="1" x14ac:dyDescent="0.3">
      <c r="A135" s="13"/>
      <c r="B135" s="4"/>
      <c r="C135" s="90"/>
      <c r="D135" s="91"/>
      <c r="E135" s="92"/>
      <c r="F135" s="92"/>
      <c r="X135" s="6"/>
      <c r="Y135" s="7"/>
      <c r="Z135" s="7"/>
      <c r="AA135" s="7"/>
      <c r="AC135" s="6"/>
      <c r="AD135" s="7"/>
      <c r="AE135" s="7"/>
      <c r="AF135" s="7"/>
      <c r="AH135" s="6"/>
      <c r="AI135" s="7"/>
      <c r="AJ135" s="7"/>
      <c r="AK135" s="7"/>
    </row>
    <row r="136" spans="1:37" ht="18.75" customHeight="1" x14ac:dyDescent="0.3">
      <c r="A136" s="13"/>
      <c r="B136" s="4"/>
      <c r="C136" s="90"/>
      <c r="D136" s="91"/>
      <c r="E136" s="92"/>
      <c r="F136" s="92"/>
      <c r="X136" s="6"/>
      <c r="Y136" s="7"/>
      <c r="Z136" s="7"/>
      <c r="AA136" s="7"/>
      <c r="AC136" s="6"/>
      <c r="AD136" s="7"/>
      <c r="AE136" s="7"/>
      <c r="AF136" s="7"/>
      <c r="AH136" s="6"/>
      <c r="AI136" s="7"/>
      <c r="AJ136" s="7"/>
      <c r="AK136" s="7"/>
    </row>
    <row r="137" spans="1:37" ht="18.75" customHeight="1" x14ac:dyDescent="0.3">
      <c r="A137" s="13"/>
      <c r="B137" s="4"/>
      <c r="C137" s="90"/>
      <c r="D137" s="91"/>
      <c r="E137" s="92"/>
      <c r="F137" s="92"/>
      <c r="X137" s="6"/>
      <c r="Y137" s="7"/>
      <c r="Z137" s="7"/>
      <c r="AA137" s="7"/>
      <c r="AC137" s="6"/>
      <c r="AD137" s="7"/>
      <c r="AE137" s="7"/>
      <c r="AF137" s="7"/>
      <c r="AH137" s="6"/>
      <c r="AI137" s="7"/>
      <c r="AJ137" s="7"/>
      <c r="AK137" s="7"/>
    </row>
    <row r="138" spans="1:37" ht="18.75" customHeight="1" x14ac:dyDescent="0.3">
      <c r="A138" s="13"/>
      <c r="B138" s="4"/>
      <c r="C138" s="90"/>
      <c r="D138" s="91"/>
      <c r="E138" s="92"/>
      <c r="F138" s="92"/>
      <c r="X138" s="6"/>
      <c r="Y138" s="7"/>
      <c r="Z138" s="7"/>
      <c r="AA138" s="7"/>
      <c r="AC138" s="6"/>
      <c r="AD138" s="7"/>
      <c r="AE138" s="7"/>
      <c r="AF138" s="7"/>
      <c r="AH138" s="6"/>
      <c r="AI138" s="7"/>
      <c r="AJ138" s="7"/>
      <c r="AK138" s="7"/>
    </row>
    <row r="139" spans="1:37" ht="18.75" customHeight="1" x14ac:dyDescent="0.3">
      <c r="A139" s="13"/>
    </row>
    <row r="140" spans="1:37" ht="18.75" customHeight="1" x14ac:dyDescent="0.3">
      <c r="A140" s="13"/>
      <c r="B140" s="157" t="s">
        <v>192</v>
      </c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9"/>
    </row>
    <row r="141" spans="1:37" ht="18.75" customHeight="1" x14ac:dyDescent="0.3">
      <c r="A141" s="13"/>
      <c r="B141" s="160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2"/>
    </row>
    <row r="142" spans="1:37" ht="18.75" customHeight="1" x14ac:dyDescent="0.3">
      <c r="A142" s="1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37" ht="18.75" customHeight="1" x14ac:dyDescent="0.3">
      <c r="A143" s="13"/>
      <c r="B143" s="223" t="s">
        <v>193</v>
      </c>
      <c r="C143" s="224"/>
      <c r="D143" s="224"/>
      <c r="E143" s="224"/>
      <c r="F143" s="224"/>
      <c r="G143" s="225"/>
      <c r="I143" s="223" t="s">
        <v>194</v>
      </c>
      <c r="J143" s="224"/>
      <c r="K143" s="224"/>
      <c r="L143" s="224"/>
      <c r="M143" s="224"/>
      <c r="N143" s="224"/>
      <c r="O143" s="224"/>
      <c r="P143" s="225"/>
    </row>
    <row r="144" spans="1:37" ht="18.75" customHeight="1" x14ac:dyDescent="0.3">
      <c r="A144" s="13"/>
      <c r="B144" s="129" t="s">
        <v>82</v>
      </c>
      <c r="C144" s="129" t="s">
        <v>48</v>
      </c>
      <c r="D144" s="129" t="s">
        <v>118</v>
      </c>
      <c r="E144" s="129" t="s">
        <v>117</v>
      </c>
      <c r="F144" s="129" t="s">
        <v>119</v>
      </c>
      <c r="G144" s="129" t="s">
        <v>120</v>
      </c>
      <c r="I144" s="129" t="s">
        <v>82</v>
      </c>
      <c r="J144" s="129" t="s">
        <v>108</v>
      </c>
      <c r="K144" s="129" t="s">
        <v>48</v>
      </c>
      <c r="L144" s="129" t="s">
        <v>118</v>
      </c>
      <c r="M144" s="129" t="s">
        <v>121</v>
      </c>
      <c r="N144" s="129" t="s">
        <v>122</v>
      </c>
      <c r="O144" s="129" t="s">
        <v>83</v>
      </c>
      <c r="P144" s="129" t="s">
        <v>123</v>
      </c>
    </row>
    <row r="145" spans="1:40" ht="18.75" customHeight="1" x14ac:dyDescent="0.3">
      <c r="A145" s="13"/>
      <c r="B145" s="93">
        <v>0</v>
      </c>
      <c r="C145" s="86">
        <f t="shared" ref="C145:D152" si="15">E15</f>
        <v>0</v>
      </c>
      <c r="D145" s="86">
        <f t="shared" si="15"/>
        <v>0</v>
      </c>
      <c r="E145" s="94">
        <f>F117</f>
        <v>0</v>
      </c>
      <c r="F145" s="95"/>
      <c r="G145" s="96"/>
      <c r="I145" s="93">
        <v>0</v>
      </c>
      <c r="J145" s="96"/>
      <c r="K145" s="86">
        <f t="shared" ref="K145:M152" si="16">E15</f>
        <v>0</v>
      </c>
      <c r="L145" s="86">
        <f t="shared" si="16"/>
        <v>0</v>
      </c>
      <c r="M145" s="86">
        <f t="shared" si="16"/>
        <v>0</v>
      </c>
      <c r="N145" s="87"/>
      <c r="O145" s="95"/>
      <c r="P145" s="96"/>
    </row>
    <row r="146" spans="1:40" ht="18.75" customHeight="1" x14ac:dyDescent="0.3">
      <c r="A146" s="13"/>
      <c r="B146" s="93">
        <v>1</v>
      </c>
      <c r="C146" s="86">
        <f t="shared" si="15"/>
        <v>0</v>
      </c>
      <c r="D146" s="86">
        <f t="shared" si="15"/>
        <v>0</v>
      </c>
      <c r="E146" s="94">
        <f t="shared" ref="E146:E151" si="17">F118</f>
        <v>0</v>
      </c>
      <c r="F146" s="95"/>
      <c r="G146" s="96"/>
      <c r="I146" s="93">
        <v>1</v>
      </c>
      <c r="J146" s="96"/>
      <c r="K146" s="86">
        <f t="shared" si="16"/>
        <v>0</v>
      </c>
      <c r="L146" s="86">
        <f t="shared" si="16"/>
        <v>0</v>
      </c>
      <c r="M146" s="86">
        <f t="shared" si="16"/>
        <v>0</v>
      </c>
      <c r="N146" s="87"/>
      <c r="O146" s="95"/>
      <c r="P146" s="96"/>
      <c r="X146" s="228" t="s">
        <v>206</v>
      </c>
      <c r="Y146" s="229"/>
      <c r="Z146" s="229"/>
      <c r="AA146" s="229"/>
      <c r="AB146" s="229"/>
      <c r="AC146" s="229"/>
      <c r="AD146" s="229"/>
      <c r="AE146" s="230"/>
      <c r="AG146" s="231" t="s">
        <v>207</v>
      </c>
      <c r="AH146" s="232"/>
      <c r="AI146" s="232"/>
      <c r="AJ146" s="232"/>
      <c r="AK146" s="232"/>
      <c r="AL146" s="232"/>
      <c r="AM146" s="232"/>
      <c r="AN146" s="233"/>
    </row>
    <row r="147" spans="1:40" ht="18.75" customHeight="1" x14ac:dyDescent="0.3">
      <c r="A147" s="13"/>
      <c r="B147" s="93">
        <v>2</v>
      </c>
      <c r="C147" s="86">
        <f t="shared" si="15"/>
        <v>0</v>
      </c>
      <c r="D147" s="86">
        <f t="shared" si="15"/>
        <v>0</v>
      </c>
      <c r="E147" s="94">
        <f t="shared" si="17"/>
        <v>0</v>
      </c>
      <c r="F147" s="95"/>
      <c r="G147" s="96"/>
      <c r="I147" s="93">
        <v>2</v>
      </c>
      <c r="J147" s="96"/>
      <c r="K147" s="86">
        <f t="shared" si="16"/>
        <v>0</v>
      </c>
      <c r="L147" s="86">
        <f t="shared" si="16"/>
        <v>0</v>
      </c>
      <c r="M147" s="86">
        <f t="shared" si="16"/>
        <v>0</v>
      </c>
      <c r="N147" s="87"/>
      <c r="O147" s="95"/>
      <c r="P147" s="96"/>
      <c r="X147" s="138" t="s">
        <v>208</v>
      </c>
      <c r="Y147" s="139"/>
      <c r="Z147" s="139"/>
      <c r="AA147" s="139"/>
      <c r="AB147" s="139"/>
      <c r="AC147" s="139"/>
      <c r="AD147" s="139"/>
      <c r="AE147" s="140"/>
      <c r="AF147" s="7"/>
      <c r="AG147" s="138" t="s">
        <v>210</v>
      </c>
      <c r="AH147" s="139"/>
      <c r="AI147" s="139"/>
      <c r="AJ147" s="139"/>
      <c r="AK147" s="139"/>
      <c r="AL147" s="139"/>
      <c r="AM147" s="139"/>
      <c r="AN147" s="140"/>
    </row>
    <row r="148" spans="1:40" ht="18.75" customHeight="1" x14ac:dyDescent="0.3">
      <c r="A148" s="13"/>
      <c r="B148" s="93">
        <v>3</v>
      </c>
      <c r="C148" s="86">
        <f t="shared" si="15"/>
        <v>0</v>
      </c>
      <c r="D148" s="86">
        <f t="shared" si="15"/>
        <v>0</v>
      </c>
      <c r="E148" s="94">
        <f t="shared" si="17"/>
        <v>0</v>
      </c>
      <c r="F148" s="95"/>
      <c r="G148" s="96"/>
      <c r="I148" s="93">
        <v>3</v>
      </c>
      <c r="J148" s="96"/>
      <c r="K148" s="86">
        <f t="shared" si="16"/>
        <v>0</v>
      </c>
      <c r="L148" s="86">
        <f t="shared" si="16"/>
        <v>0</v>
      </c>
      <c r="M148" s="86">
        <f t="shared" si="16"/>
        <v>0</v>
      </c>
      <c r="N148" s="87"/>
      <c r="O148" s="95"/>
      <c r="P148" s="96"/>
      <c r="X148" s="123" t="s">
        <v>32</v>
      </c>
      <c r="Y148" s="124" t="s">
        <v>33</v>
      </c>
      <c r="Z148" s="124" t="s">
        <v>34</v>
      </c>
      <c r="AA148" s="124" t="s">
        <v>35</v>
      </c>
      <c r="AB148" s="124" t="s">
        <v>36</v>
      </c>
      <c r="AC148" s="124" t="s">
        <v>37</v>
      </c>
      <c r="AD148" s="124" t="s">
        <v>38</v>
      </c>
      <c r="AE148" s="125" t="s">
        <v>39</v>
      </c>
      <c r="AF148" s="7"/>
      <c r="AG148" s="123" t="s">
        <v>32</v>
      </c>
      <c r="AH148" s="124" t="s">
        <v>33</v>
      </c>
      <c r="AI148" s="124" t="s">
        <v>34</v>
      </c>
      <c r="AJ148" s="124" t="s">
        <v>35</v>
      </c>
      <c r="AK148" s="124" t="s">
        <v>36</v>
      </c>
      <c r="AL148" s="124" t="s">
        <v>37</v>
      </c>
      <c r="AM148" s="124" t="s">
        <v>38</v>
      </c>
      <c r="AN148" s="125" t="s">
        <v>39</v>
      </c>
    </row>
    <row r="149" spans="1:40" ht="18.75" customHeight="1" x14ac:dyDescent="0.3">
      <c r="A149" s="13"/>
      <c r="B149" s="93">
        <v>4</v>
      </c>
      <c r="C149" s="86">
        <f t="shared" si="15"/>
        <v>0</v>
      </c>
      <c r="D149" s="86">
        <f t="shared" si="15"/>
        <v>0</v>
      </c>
      <c r="E149" s="94">
        <f t="shared" si="17"/>
        <v>0</v>
      </c>
      <c r="F149" s="95"/>
      <c r="G149" s="96"/>
      <c r="I149" s="93">
        <v>4</v>
      </c>
      <c r="J149" s="96"/>
      <c r="K149" s="86">
        <f t="shared" si="16"/>
        <v>0</v>
      </c>
      <c r="L149" s="86">
        <f t="shared" si="16"/>
        <v>0</v>
      </c>
      <c r="M149" s="86">
        <f t="shared" si="16"/>
        <v>0</v>
      </c>
      <c r="N149" s="87"/>
      <c r="O149" s="95"/>
      <c r="P149" s="96"/>
      <c r="X149" s="120" t="s">
        <v>41</v>
      </c>
      <c r="Y149" s="121">
        <v>30</v>
      </c>
      <c r="Z149" s="121">
        <v>35</v>
      </c>
      <c r="AA149" s="121">
        <v>40</v>
      </c>
      <c r="AB149" s="121">
        <v>45</v>
      </c>
      <c r="AC149" s="121">
        <v>50</v>
      </c>
      <c r="AD149" s="121">
        <v>55</v>
      </c>
      <c r="AE149" s="122">
        <v>60</v>
      </c>
      <c r="AF149" s="7"/>
      <c r="AG149" s="120" t="s">
        <v>41</v>
      </c>
      <c r="AH149" s="121">
        <v>30</v>
      </c>
      <c r="AI149" s="121">
        <v>35</v>
      </c>
      <c r="AJ149" s="121">
        <v>40</v>
      </c>
      <c r="AK149" s="121">
        <v>45</v>
      </c>
      <c r="AL149" s="121">
        <v>50</v>
      </c>
      <c r="AM149" s="121">
        <v>55</v>
      </c>
      <c r="AN149" s="122">
        <v>60</v>
      </c>
    </row>
    <row r="150" spans="1:40" ht="18.75" customHeight="1" x14ac:dyDescent="0.3">
      <c r="A150" s="13"/>
      <c r="B150" s="93">
        <v>5</v>
      </c>
      <c r="C150" s="86">
        <f t="shared" si="15"/>
        <v>0</v>
      </c>
      <c r="D150" s="86">
        <f t="shared" si="15"/>
        <v>0</v>
      </c>
      <c r="E150" s="94">
        <f t="shared" si="17"/>
        <v>0</v>
      </c>
      <c r="F150" s="95"/>
      <c r="G150" s="96"/>
      <c r="I150" s="93">
        <v>5</v>
      </c>
      <c r="J150" s="96"/>
      <c r="K150" s="86">
        <f t="shared" si="16"/>
        <v>0</v>
      </c>
      <c r="L150" s="86">
        <f t="shared" si="16"/>
        <v>0</v>
      </c>
      <c r="M150" s="86">
        <f t="shared" si="16"/>
        <v>0</v>
      </c>
      <c r="N150" s="87"/>
      <c r="O150" s="95"/>
      <c r="P150" s="96"/>
      <c r="X150" s="104">
        <v>3</v>
      </c>
      <c r="Y150" s="7">
        <v>0.26750000000000002</v>
      </c>
      <c r="Z150" s="7">
        <v>0.38030000000000003</v>
      </c>
      <c r="AA150" s="7">
        <v>0.49569999999999997</v>
      </c>
      <c r="AB150" s="7">
        <v>0.60240000000000005</v>
      </c>
      <c r="AC150" s="7">
        <v>0.69350000000000001</v>
      </c>
      <c r="AD150" s="7">
        <v>0.76719999999999999</v>
      </c>
      <c r="AE150" s="116">
        <v>0.82450000000000001</v>
      </c>
      <c r="AF150" s="7"/>
      <c r="AG150" s="104">
        <v>3</v>
      </c>
      <c r="AH150" s="7">
        <v>0.36559999999999998</v>
      </c>
      <c r="AI150" s="7">
        <v>0.49220000000000003</v>
      </c>
      <c r="AJ150" s="7">
        <v>0.61309999999999998</v>
      </c>
      <c r="AK150" s="7">
        <v>0.71889999999999998</v>
      </c>
      <c r="AL150" s="7">
        <v>0.80300000000000005</v>
      </c>
      <c r="AM150" s="7">
        <v>0.86650000000000005</v>
      </c>
      <c r="AN150" s="116">
        <v>0.91220000000000001</v>
      </c>
    </row>
    <row r="151" spans="1:40" ht="18.75" customHeight="1" x14ac:dyDescent="0.3">
      <c r="A151" s="13"/>
      <c r="B151" s="93">
        <v>6</v>
      </c>
      <c r="C151" s="86">
        <f t="shared" si="15"/>
        <v>0</v>
      </c>
      <c r="D151" s="86">
        <f t="shared" si="15"/>
        <v>0</v>
      </c>
      <c r="E151" s="94">
        <f t="shared" si="17"/>
        <v>0</v>
      </c>
      <c r="F151" s="95"/>
      <c r="G151" s="96"/>
      <c r="I151" s="93">
        <v>6</v>
      </c>
      <c r="J151" s="96"/>
      <c r="K151" s="86">
        <f t="shared" si="16"/>
        <v>0</v>
      </c>
      <c r="L151" s="86">
        <f t="shared" si="16"/>
        <v>0</v>
      </c>
      <c r="M151" s="86">
        <f t="shared" si="16"/>
        <v>0</v>
      </c>
      <c r="N151" s="87"/>
      <c r="O151" s="95"/>
      <c r="P151" s="96"/>
      <c r="X151" s="104">
        <v>6</v>
      </c>
      <c r="Y151" s="7">
        <v>0.49120000000000003</v>
      </c>
      <c r="Z151" s="7">
        <v>0.63360000000000005</v>
      </c>
      <c r="AA151" s="7">
        <v>0.74380000000000002</v>
      </c>
      <c r="AB151" s="7">
        <v>0.82120000000000004</v>
      </c>
      <c r="AC151" s="7">
        <v>0.87590000000000001</v>
      </c>
      <c r="AD151" s="7">
        <v>0.91249999999999998</v>
      </c>
      <c r="AE151" s="116">
        <v>0.93740000000000001</v>
      </c>
      <c r="AF151" s="7"/>
      <c r="AG151" s="104">
        <v>6</v>
      </c>
      <c r="AH151" s="7">
        <v>0.55940000000000001</v>
      </c>
      <c r="AI151" s="7">
        <v>0.69989999999999997</v>
      </c>
      <c r="AJ151" s="7">
        <v>0.80369999999999997</v>
      </c>
      <c r="AK151" s="7">
        <v>0.87360000000000004</v>
      </c>
      <c r="AL151" s="7">
        <v>0.92020000000000002</v>
      </c>
      <c r="AM151" s="7">
        <v>0.94979999999999998</v>
      </c>
      <c r="AN151" s="116">
        <v>0.96870000000000001</v>
      </c>
    </row>
    <row r="152" spans="1:40" ht="18.75" customHeight="1" x14ac:dyDescent="0.3">
      <c r="A152" s="13"/>
      <c r="B152" s="97">
        <v>7</v>
      </c>
      <c r="C152" s="88">
        <f t="shared" si="15"/>
        <v>0</v>
      </c>
      <c r="D152" s="88">
        <f t="shared" si="15"/>
        <v>0</v>
      </c>
      <c r="E152" s="98">
        <f>F124</f>
        <v>0</v>
      </c>
      <c r="F152" s="99"/>
      <c r="G152" s="100"/>
      <c r="I152" s="97">
        <v>7</v>
      </c>
      <c r="J152" s="100"/>
      <c r="K152" s="88">
        <f t="shared" si="16"/>
        <v>0</v>
      </c>
      <c r="L152" s="88">
        <f t="shared" si="16"/>
        <v>0</v>
      </c>
      <c r="M152" s="88">
        <f t="shared" si="16"/>
        <v>0</v>
      </c>
      <c r="N152" s="89"/>
      <c r="O152" s="99"/>
      <c r="P152" s="100"/>
      <c r="X152" s="104">
        <v>10</v>
      </c>
      <c r="Y152" s="7">
        <v>0.7006</v>
      </c>
      <c r="Z152" s="7">
        <v>0.81089999999999995</v>
      </c>
      <c r="AA152" s="7">
        <v>0.87939999999999996</v>
      </c>
      <c r="AB152" s="7">
        <v>0.92130000000000001</v>
      </c>
      <c r="AC152" s="7">
        <v>0.94730000000000003</v>
      </c>
      <c r="AD152" s="7">
        <v>0.9637</v>
      </c>
      <c r="AE152" s="116">
        <v>0.97440000000000004</v>
      </c>
      <c r="AF152" s="7"/>
      <c r="AG152" s="104">
        <v>10</v>
      </c>
      <c r="AH152" s="7">
        <v>0.74070000000000003</v>
      </c>
      <c r="AI152" s="7">
        <v>0.84509999999999996</v>
      </c>
      <c r="AJ152" s="7">
        <v>0.90759999999999996</v>
      </c>
      <c r="AK152" s="7">
        <v>0.94440000000000002</v>
      </c>
      <c r="AL152" s="7">
        <v>0.96609999999999996</v>
      </c>
      <c r="AM152" s="7">
        <v>0.97919999999999996</v>
      </c>
      <c r="AN152" s="116">
        <v>0.98719999999999997</v>
      </c>
    </row>
    <row r="153" spans="1:40" ht="18.75" customHeight="1" x14ac:dyDescent="0.3">
      <c r="A153" s="13"/>
      <c r="X153" s="104">
        <v>20</v>
      </c>
      <c r="Y153" s="7">
        <v>0.89610000000000001</v>
      </c>
      <c r="Z153" s="7">
        <v>0.94099999999999995</v>
      </c>
      <c r="AA153" s="7">
        <v>0.9647</v>
      </c>
      <c r="AB153" s="7">
        <v>0.97770000000000001</v>
      </c>
      <c r="AC153" s="7">
        <v>0.98540000000000005</v>
      </c>
      <c r="AD153" s="7">
        <v>0.99009999999999998</v>
      </c>
      <c r="AE153" s="116">
        <v>0.99299999999999999</v>
      </c>
      <c r="AF153" s="7"/>
      <c r="AG153" s="104">
        <v>20</v>
      </c>
      <c r="AH153" s="7">
        <v>0.91</v>
      </c>
      <c r="AI153" s="7">
        <v>0.95169999999999999</v>
      </c>
      <c r="AJ153" s="7">
        <v>0.97299999999999998</v>
      </c>
      <c r="AK153" s="7">
        <v>0.98419999999999996</v>
      </c>
      <c r="AL153" s="7">
        <v>0.99060000000000004</v>
      </c>
      <c r="AM153" s="7">
        <v>0.99429999999999996</v>
      </c>
      <c r="AN153" s="116">
        <v>0.99650000000000005</v>
      </c>
    </row>
    <row r="154" spans="1:40" ht="18.75" customHeight="1" x14ac:dyDescent="0.3">
      <c r="A154" s="13"/>
      <c r="B154" s="138" t="s">
        <v>195</v>
      </c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40"/>
      <c r="X154" s="109">
        <v>40</v>
      </c>
      <c r="Y154" s="118">
        <v>0.97089999999999999</v>
      </c>
      <c r="Z154" s="118">
        <v>0.98409999999999997</v>
      </c>
      <c r="AA154" s="118">
        <v>0.99060000000000004</v>
      </c>
      <c r="AB154" s="118">
        <v>0.99419999999999997</v>
      </c>
      <c r="AC154" s="118">
        <v>0.99619999999999997</v>
      </c>
      <c r="AD154" s="118">
        <v>0.99739999999999995</v>
      </c>
      <c r="AE154" s="119">
        <v>0.99819999999999998</v>
      </c>
      <c r="AF154" s="7"/>
      <c r="AG154" s="109">
        <v>40</v>
      </c>
      <c r="AH154" s="118">
        <v>0.9748</v>
      </c>
      <c r="AI154" s="118">
        <v>0.98699999999999999</v>
      </c>
      <c r="AJ154" s="118">
        <v>0.99280000000000002</v>
      </c>
      <c r="AK154" s="118">
        <v>0.99590000000000001</v>
      </c>
      <c r="AL154" s="118">
        <v>0.99760000000000004</v>
      </c>
      <c r="AM154" s="118">
        <v>0.99850000000000005</v>
      </c>
      <c r="AN154" s="119">
        <v>0.99909999999999999</v>
      </c>
    </row>
    <row r="155" spans="1:40" ht="18.75" customHeight="1" x14ac:dyDescent="0.3">
      <c r="A155" s="13"/>
      <c r="B155" s="45" t="s">
        <v>2</v>
      </c>
      <c r="C155" s="45" t="s">
        <v>48</v>
      </c>
      <c r="D155" s="45" t="s">
        <v>6</v>
      </c>
      <c r="E155" s="45" t="s">
        <v>41</v>
      </c>
      <c r="F155" s="45" t="s">
        <v>114</v>
      </c>
      <c r="G155" s="45" t="s">
        <v>113</v>
      </c>
      <c r="H155" s="45" t="s">
        <v>129</v>
      </c>
      <c r="I155" s="45" t="s">
        <v>130</v>
      </c>
      <c r="J155" s="45" t="s">
        <v>131</v>
      </c>
      <c r="K155" s="45" t="s">
        <v>132</v>
      </c>
      <c r="L155" s="45" t="s">
        <v>133</v>
      </c>
      <c r="M155" s="45" t="s">
        <v>134</v>
      </c>
      <c r="N155" s="45" t="s">
        <v>135</v>
      </c>
      <c r="O155" s="45" t="s">
        <v>136</v>
      </c>
      <c r="P155" s="45" t="s">
        <v>137</v>
      </c>
      <c r="Q155" s="45" t="s">
        <v>138</v>
      </c>
      <c r="R155" s="45" t="s">
        <v>139</v>
      </c>
      <c r="S155" s="45" t="s">
        <v>140</v>
      </c>
      <c r="X155" s="163"/>
      <c r="Y155" s="164"/>
      <c r="Z155" s="164"/>
      <c r="AA155" s="164"/>
      <c r="AB155" s="164"/>
      <c r="AC155" s="164"/>
      <c r="AD155" s="164"/>
      <c r="AE155" s="165"/>
      <c r="AF155" s="7"/>
      <c r="AG155" s="235"/>
      <c r="AH155" s="236"/>
      <c r="AI155" s="236"/>
      <c r="AJ155" s="236"/>
      <c r="AK155" s="236"/>
      <c r="AL155" s="236"/>
      <c r="AM155" s="236"/>
      <c r="AN155" s="237"/>
    </row>
    <row r="156" spans="1:40" ht="18.75" customHeight="1" x14ac:dyDescent="0.3">
      <c r="A156" s="13"/>
      <c r="B156" s="33">
        <f t="shared" ref="B156:B163" si="18">C15</f>
        <v>0</v>
      </c>
      <c r="C156" s="33">
        <f t="shared" ref="C156:C163" si="19">E15</f>
        <v>0</v>
      </c>
      <c r="D156" s="33">
        <f t="shared" ref="D156:D163" si="20">I15</f>
        <v>0</v>
      </c>
      <c r="E156" s="33" t="e">
        <f>F15/E15</f>
        <v>#DIV/0!</v>
      </c>
      <c r="F156" s="29" t="e">
        <f t="shared" ref="F156:F163" si="21">MATCH(MROUND(D156,5),$Y$149:$AE$149)</f>
        <v>#N/A</v>
      </c>
      <c r="G156" s="29" t="e" cm="1">
        <f t="array" ref="G156">MATCH(MIN(ABS($X$150:$X$154-E156)),ABS($X$150:$X$154-E156),0)</f>
        <v>#DIV/0!</v>
      </c>
      <c r="H156" s="46" t="e">
        <f t="shared" ref="H156:H163" si="22">(INDEX($Y$150:$AE$154,G156,F156)+(INDEX($Y$150:$AE$154,G156+1,F156)-INDEX($Y$150:$AE$154,G156,F156))/(INDEX($X$150:$X$154,G156+1)-INDEX($X$150:$X$154,G156))*(E156-INDEX($X$150:$X$154,G156)))</f>
        <v>#DIV/0!</v>
      </c>
      <c r="I156" s="95"/>
      <c r="J156" s="46" t="e">
        <f>(INDEX($Y$159:$AE$163,G156,F156)+(INDEX($Y$159:$AE$163,G156+1,F156)-INDEX($Y$159:$AE$163,G156,F156))/(INDEX($X$159:$X$163,G156+1)-INDEX($X$159:$X$163,G156))*(E156-INDEX($X$159:$X$163,G156)))</f>
        <v>#DIV/0!</v>
      </c>
      <c r="K156" s="95"/>
      <c r="L156" s="49"/>
      <c r="M156" s="49"/>
      <c r="N156" s="29" t="e">
        <f>(INDEX($AH$150:$AN$154,G156,F156)+(INDEX($AH$150:$AN$154,G156+1,F156)-INDEX($AH$150:$AN$154,G156,F156))/(INDEX($AG$150:$AG$154,G156+1)-INDEX($AG$150:$AG$154,G156))*(E156-INDEX($AG$150:$AG$154,G156)))</f>
        <v>#DIV/0!</v>
      </c>
      <c r="O156" s="95"/>
      <c r="P156" s="29" t="e">
        <f>(INDEX($AH$159:$AN$163,G156,F156)+(INDEX($AH$159:$AN$163,G156+1,F156)-INDEX($AH$159:$AN$163,G156,F156))/(INDEX($AG$159:$AG$163,G156+1)-INDEX($AG$159:$AG$163,G156))*(E156-INDEX($AG$159:$AG$163,G156)))</f>
        <v>#DIV/0!</v>
      </c>
      <c r="Q156" s="95"/>
      <c r="R156" s="49"/>
      <c r="S156" s="49"/>
      <c r="X156" s="138" t="s">
        <v>209</v>
      </c>
      <c r="Y156" s="139"/>
      <c r="Z156" s="139"/>
      <c r="AA156" s="139"/>
      <c r="AB156" s="139"/>
      <c r="AC156" s="139"/>
      <c r="AD156" s="139"/>
      <c r="AE156" s="140"/>
      <c r="AF156" s="7"/>
      <c r="AG156" s="138" t="s">
        <v>211</v>
      </c>
      <c r="AH156" s="139"/>
      <c r="AI156" s="139"/>
      <c r="AJ156" s="139"/>
      <c r="AK156" s="139"/>
      <c r="AL156" s="139"/>
      <c r="AM156" s="139"/>
      <c r="AN156" s="140"/>
    </row>
    <row r="157" spans="1:40" ht="18.75" customHeight="1" x14ac:dyDescent="0.3">
      <c r="A157" s="13"/>
      <c r="B157" s="33">
        <f t="shared" si="18"/>
        <v>0</v>
      </c>
      <c r="C157" s="33">
        <f t="shared" si="19"/>
        <v>0</v>
      </c>
      <c r="D157" s="33">
        <f t="shared" si="20"/>
        <v>0</v>
      </c>
      <c r="E157" s="33" t="e">
        <f t="shared" ref="E157:E163" si="23">F16/E16</f>
        <v>#DIV/0!</v>
      </c>
      <c r="F157" s="29" t="e">
        <f t="shared" si="21"/>
        <v>#N/A</v>
      </c>
      <c r="G157" s="29" t="e" cm="1">
        <f t="array" ref="G157">MATCH(MIN(ABS($X$150:$X$154-E157)),ABS($X$150:$X$154-E157),0)</f>
        <v>#DIV/0!</v>
      </c>
      <c r="H157" s="46" t="e">
        <f t="shared" si="22"/>
        <v>#DIV/0!</v>
      </c>
      <c r="I157" s="95"/>
      <c r="J157" s="46" t="e">
        <f t="shared" ref="J157:J163" si="24">(INDEX($Y$159:$AE$163,G157,F157)+(INDEX($Y$159:$AE$163,G157+1,F157)-INDEX($Y$159:$AE$163,G157,F157))/(INDEX($X$159:$X$163,G157+1)-INDEX($X$159:$X$163,G157))*(E157-INDEX($X$159:$X$163,G157)))</f>
        <v>#DIV/0!</v>
      </c>
      <c r="K157" s="95"/>
      <c r="L157" s="49"/>
      <c r="M157" s="49"/>
      <c r="N157" s="29" t="e">
        <f t="shared" ref="N157:N163" si="25">(INDEX($AH$150:$AN$154,G157,F157)+(INDEX($AH$150:$AN$154,G157+1,F157)-INDEX($AH$150:$AN$154,G157,F157))/(INDEX($AG$150:$AG$154,G157+1)-INDEX($AG$150:$AG$154,G157))*(E157-INDEX($AG$150:$AG$154,G157)))</f>
        <v>#DIV/0!</v>
      </c>
      <c r="O157" s="95"/>
      <c r="P157" s="29" t="e">
        <f t="shared" ref="P157:P163" si="26">(INDEX($AH$159:$AN$163,G157,F157)+(INDEX($AH$159:$AN$163,G157+1,F157)-INDEX($AH$159:$AN$163,G157,F157))/(INDEX($AG$159:$AG$163,G157+1)-INDEX($AG$159:$AG$163,G157))*(E157-INDEX($AG$159:$AG$163,G157)))</f>
        <v>#DIV/0!</v>
      </c>
      <c r="Q157" s="95"/>
      <c r="R157" s="49"/>
      <c r="S157" s="49"/>
      <c r="X157" s="123" t="s">
        <v>32</v>
      </c>
      <c r="Y157" s="124" t="s">
        <v>33</v>
      </c>
      <c r="Z157" s="124" t="s">
        <v>34</v>
      </c>
      <c r="AA157" s="124" t="s">
        <v>35</v>
      </c>
      <c r="AB157" s="124" t="s">
        <v>36</v>
      </c>
      <c r="AC157" s="124" t="s">
        <v>37</v>
      </c>
      <c r="AD157" s="124" t="s">
        <v>38</v>
      </c>
      <c r="AE157" s="125" t="s">
        <v>39</v>
      </c>
      <c r="AF157" s="7"/>
      <c r="AG157" s="123" t="s">
        <v>32</v>
      </c>
      <c r="AH157" s="124" t="s">
        <v>33</v>
      </c>
      <c r="AI157" s="124" t="s">
        <v>34</v>
      </c>
      <c r="AJ157" s="124" t="s">
        <v>35</v>
      </c>
      <c r="AK157" s="124" t="s">
        <v>36</v>
      </c>
      <c r="AL157" s="124" t="s">
        <v>37</v>
      </c>
      <c r="AM157" s="124" t="s">
        <v>38</v>
      </c>
      <c r="AN157" s="125" t="s">
        <v>39</v>
      </c>
    </row>
    <row r="158" spans="1:40" ht="18.75" customHeight="1" x14ac:dyDescent="0.3">
      <c r="A158" s="13"/>
      <c r="B158" s="33">
        <f t="shared" si="18"/>
        <v>0</v>
      </c>
      <c r="C158" s="33">
        <f t="shared" si="19"/>
        <v>0</v>
      </c>
      <c r="D158" s="33">
        <f t="shared" si="20"/>
        <v>0</v>
      </c>
      <c r="E158" s="33" t="e">
        <f t="shared" si="23"/>
        <v>#DIV/0!</v>
      </c>
      <c r="F158" s="29" t="e">
        <f t="shared" si="21"/>
        <v>#N/A</v>
      </c>
      <c r="G158" s="29" t="e" cm="1">
        <f t="array" ref="G158">MATCH(MIN(ABS($X$150:$X$154-E158)),ABS($X$150:$X$154-E158),0)</f>
        <v>#DIV/0!</v>
      </c>
      <c r="H158" s="46" t="e">
        <f t="shared" si="22"/>
        <v>#DIV/0!</v>
      </c>
      <c r="I158" s="95"/>
      <c r="J158" s="46" t="e">
        <f t="shared" si="24"/>
        <v>#DIV/0!</v>
      </c>
      <c r="K158" s="95"/>
      <c r="L158" s="49"/>
      <c r="M158" s="49"/>
      <c r="N158" s="29" t="e">
        <f t="shared" si="25"/>
        <v>#DIV/0!</v>
      </c>
      <c r="O158" s="95"/>
      <c r="P158" s="29" t="e">
        <f t="shared" si="26"/>
        <v>#DIV/0!</v>
      </c>
      <c r="Q158" s="95"/>
      <c r="R158" s="49"/>
      <c r="S158" s="49"/>
      <c r="X158" s="104" t="s">
        <v>41</v>
      </c>
      <c r="Y158" s="105">
        <v>30</v>
      </c>
      <c r="Z158" s="105">
        <v>35</v>
      </c>
      <c r="AA158" s="105">
        <v>40</v>
      </c>
      <c r="AB158" s="105">
        <v>45</v>
      </c>
      <c r="AC158" s="105">
        <v>50</v>
      </c>
      <c r="AD158" s="105">
        <v>55</v>
      </c>
      <c r="AE158" s="106">
        <v>60</v>
      </c>
      <c r="AF158" s="7"/>
      <c r="AG158" s="104" t="s">
        <v>41</v>
      </c>
      <c r="AH158" s="105">
        <v>30</v>
      </c>
      <c r="AI158" s="105">
        <v>35</v>
      </c>
      <c r="AJ158" s="105">
        <v>40</v>
      </c>
      <c r="AK158" s="105">
        <v>45</v>
      </c>
      <c r="AL158" s="105">
        <v>50</v>
      </c>
      <c r="AM158" s="105">
        <v>55</v>
      </c>
      <c r="AN158" s="106">
        <v>60</v>
      </c>
    </row>
    <row r="159" spans="1:40" ht="18.75" customHeight="1" x14ac:dyDescent="0.3">
      <c r="A159" s="13"/>
      <c r="B159" s="33">
        <f t="shared" si="18"/>
        <v>0</v>
      </c>
      <c r="C159" s="33">
        <f t="shared" si="19"/>
        <v>0</v>
      </c>
      <c r="D159" s="33">
        <f t="shared" si="20"/>
        <v>0</v>
      </c>
      <c r="E159" s="33" t="e">
        <f t="shared" si="23"/>
        <v>#DIV/0!</v>
      </c>
      <c r="F159" s="29" t="e">
        <f t="shared" si="21"/>
        <v>#N/A</v>
      </c>
      <c r="G159" s="29" t="e" cm="1">
        <f t="array" ref="G159">MATCH(MIN(ABS($X$150:$X$154-E159)),ABS($X$150:$X$154-E159),0)</f>
        <v>#DIV/0!</v>
      </c>
      <c r="H159" s="46" t="e">
        <f t="shared" si="22"/>
        <v>#DIV/0!</v>
      </c>
      <c r="I159" s="95"/>
      <c r="J159" s="46" t="e">
        <f t="shared" si="24"/>
        <v>#DIV/0!</v>
      </c>
      <c r="K159" s="95"/>
      <c r="L159" s="49"/>
      <c r="M159" s="49"/>
      <c r="N159" s="29" t="e">
        <f t="shared" si="25"/>
        <v>#DIV/0!</v>
      </c>
      <c r="O159" s="95"/>
      <c r="P159" s="29" t="e">
        <f t="shared" si="26"/>
        <v>#DIV/0!</v>
      </c>
      <c r="Q159" s="95"/>
      <c r="R159" s="49"/>
      <c r="S159" s="49"/>
      <c r="X159" s="104">
        <v>3</v>
      </c>
      <c r="Y159" s="7">
        <v>0.1885</v>
      </c>
      <c r="Z159" s="7">
        <v>0.20250000000000001</v>
      </c>
      <c r="AA159" s="7">
        <v>0.20300000000000001</v>
      </c>
      <c r="AB159" s="7">
        <v>0.1925</v>
      </c>
      <c r="AC159" s="7">
        <v>0.17510000000000001</v>
      </c>
      <c r="AD159" s="7">
        <v>0.15440000000000001</v>
      </c>
      <c r="AE159" s="116">
        <v>0.1333</v>
      </c>
      <c r="AF159" s="7"/>
      <c r="AG159" s="104">
        <v>3</v>
      </c>
      <c r="AH159" s="7">
        <v>-0.10589999999999999</v>
      </c>
      <c r="AI159" s="7">
        <v>-0.13370000000000001</v>
      </c>
      <c r="AJ159" s="7">
        <v>-0.151</v>
      </c>
      <c r="AK159" s="7">
        <v>-0.15690000000000001</v>
      </c>
      <c r="AL159" s="7">
        <v>-0.15340000000000001</v>
      </c>
      <c r="AM159" s="7">
        <v>-0.1434</v>
      </c>
      <c r="AN159" s="116">
        <v>-0.13</v>
      </c>
    </row>
    <row r="160" spans="1:40" ht="18.75" customHeight="1" x14ac:dyDescent="0.3">
      <c r="A160" s="13"/>
      <c r="B160" s="33">
        <f t="shared" si="18"/>
        <v>0</v>
      </c>
      <c r="C160" s="33">
        <f t="shared" si="19"/>
        <v>0</v>
      </c>
      <c r="D160" s="33">
        <f t="shared" si="20"/>
        <v>0</v>
      </c>
      <c r="E160" s="33" t="e">
        <f t="shared" si="23"/>
        <v>#DIV/0!</v>
      </c>
      <c r="F160" s="29" t="e">
        <f t="shared" si="21"/>
        <v>#N/A</v>
      </c>
      <c r="G160" s="29" t="e" cm="1">
        <f t="array" ref="G160">MATCH(MIN(ABS($X$150:$X$154-E160)),ABS($X$150:$X$154-E160),0)</f>
        <v>#DIV/0!</v>
      </c>
      <c r="H160" s="46" t="e">
        <f t="shared" si="22"/>
        <v>#DIV/0!</v>
      </c>
      <c r="I160" s="95"/>
      <c r="J160" s="46" t="e">
        <f t="shared" si="24"/>
        <v>#DIV/0!</v>
      </c>
      <c r="K160" s="95"/>
      <c r="L160" s="49"/>
      <c r="M160" s="49"/>
      <c r="N160" s="29" t="e">
        <f t="shared" si="25"/>
        <v>#DIV/0!</v>
      </c>
      <c r="O160" s="95"/>
      <c r="P160" s="29" t="e">
        <f t="shared" si="26"/>
        <v>#DIV/0!</v>
      </c>
      <c r="Q160" s="95"/>
      <c r="R160" s="49"/>
      <c r="S160" s="49"/>
      <c r="X160" s="104">
        <v>6</v>
      </c>
      <c r="Y160" s="7">
        <v>0.20469999999999999</v>
      </c>
      <c r="Z160" s="7">
        <v>0.19070000000000001</v>
      </c>
      <c r="AA160" s="7">
        <v>0.16700000000000001</v>
      </c>
      <c r="AB160" s="7">
        <v>0.1414</v>
      </c>
      <c r="AC160" s="7">
        <v>0.1179</v>
      </c>
      <c r="AD160" s="7">
        <v>9.7699999999999995E-2</v>
      </c>
      <c r="AE160" s="116">
        <v>8.09E-2</v>
      </c>
      <c r="AF160" s="7"/>
      <c r="AG160" s="104">
        <v>6</v>
      </c>
      <c r="AH160" s="7">
        <v>-0.20430000000000001</v>
      </c>
      <c r="AI160" s="7">
        <v>-0.2069</v>
      </c>
      <c r="AJ160" s="7">
        <v>-0.19259999999999999</v>
      </c>
      <c r="AK160" s="7">
        <v>-0.17280000000000001</v>
      </c>
      <c r="AL160" s="7">
        <v>-0.14810000000000001</v>
      </c>
      <c r="AM160" s="7">
        <v>-0.12620000000000001</v>
      </c>
      <c r="AN160" s="116">
        <v>-0.1069</v>
      </c>
    </row>
    <row r="161" spans="1:40" ht="18.75" customHeight="1" x14ac:dyDescent="0.3">
      <c r="A161" s="13"/>
      <c r="B161" s="33">
        <f t="shared" si="18"/>
        <v>0</v>
      </c>
      <c r="C161" s="33">
        <f t="shared" si="19"/>
        <v>0</v>
      </c>
      <c r="D161" s="33">
        <f t="shared" si="20"/>
        <v>0</v>
      </c>
      <c r="E161" s="33" t="e">
        <f t="shared" si="23"/>
        <v>#DIV/0!</v>
      </c>
      <c r="F161" s="29" t="e">
        <f t="shared" si="21"/>
        <v>#N/A</v>
      </c>
      <c r="G161" s="29" t="e" cm="1">
        <f t="array" ref="G161">MATCH(MIN(ABS($X$150:$X$154-E161)),ABS($X$150:$X$154-E161),0)</f>
        <v>#DIV/0!</v>
      </c>
      <c r="H161" s="46" t="e">
        <f t="shared" si="22"/>
        <v>#DIV/0!</v>
      </c>
      <c r="I161" s="95"/>
      <c r="J161" s="46" t="e">
        <f t="shared" si="24"/>
        <v>#DIV/0!</v>
      </c>
      <c r="K161" s="95"/>
      <c r="L161" s="49"/>
      <c r="M161" s="49"/>
      <c r="N161" s="29" t="e">
        <f t="shared" si="25"/>
        <v>#DIV/0!</v>
      </c>
      <c r="O161" s="95"/>
      <c r="P161" s="29" t="e">
        <f t="shared" si="26"/>
        <v>#DIV/0!</v>
      </c>
      <c r="Q161" s="95"/>
      <c r="R161" s="49"/>
      <c r="S161" s="49"/>
      <c r="X161" s="104">
        <v>10</v>
      </c>
      <c r="Y161" s="7">
        <v>0.17599999999999999</v>
      </c>
      <c r="Z161" s="7">
        <v>0.1457</v>
      </c>
      <c r="AA161" s="7">
        <v>0.11749999999999999</v>
      </c>
      <c r="AB161" s="7">
        <v>9.4399999999999998E-2</v>
      </c>
      <c r="AC161" s="7">
        <v>7.6200000000000004E-2</v>
      </c>
      <c r="AD161" s="7">
        <v>6.2E-2</v>
      </c>
      <c r="AE161" s="116">
        <v>5.0900000000000001E-2</v>
      </c>
      <c r="AF161" s="7"/>
      <c r="AG161" s="104">
        <v>10</v>
      </c>
      <c r="AH161" s="7">
        <v>-0.22509999999999999</v>
      </c>
      <c r="AI161" s="7">
        <v>-0.1963</v>
      </c>
      <c r="AJ161" s="7">
        <v>-0.16470000000000001</v>
      </c>
      <c r="AK161" s="7">
        <v>-0.1361</v>
      </c>
      <c r="AL161" s="7">
        <v>-0.11210000000000001</v>
      </c>
      <c r="AM161" s="7">
        <v>-9.2799999999999994E-2</v>
      </c>
      <c r="AN161" s="116">
        <v>-7.7100000000000002E-2</v>
      </c>
    </row>
    <row r="162" spans="1:40" ht="18.75" customHeight="1" x14ac:dyDescent="0.3">
      <c r="A162" s="13"/>
      <c r="B162" s="33">
        <f t="shared" si="18"/>
        <v>0</v>
      </c>
      <c r="C162" s="33">
        <f t="shared" si="19"/>
        <v>0</v>
      </c>
      <c r="D162" s="33">
        <f t="shared" si="20"/>
        <v>0</v>
      </c>
      <c r="E162" s="33" t="e">
        <f t="shared" si="23"/>
        <v>#DIV/0!</v>
      </c>
      <c r="F162" s="29" t="e">
        <f t="shared" si="21"/>
        <v>#N/A</v>
      </c>
      <c r="G162" s="29" t="e" cm="1">
        <f t="array" ref="G162">MATCH(MIN(ABS($X$150:$X$154-E162)),ABS($X$150:$X$154-E162),0)</f>
        <v>#DIV/0!</v>
      </c>
      <c r="H162" s="46" t="e">
        <f t="shared" si="22"/>
        <v>#DIV/0!</v>
      </c>
      <c r="I162" s="95"/>
      <c r="J162" s="46" t="e">
        <f t="shared" si="24"/>
        <v>#DIV/0!</v>
      </c>
      <c r="K162" s="95"/>
      <c r="L162" s="49"/>
      <c r="M162" s="49"/>
      <c r="N162" s="29" t="e">
        <f t="shared" si="25"/>
        <v>#DIV/0!</v>
      </c>
      <c r="O162" s="95"/>
      <c r="P162" s="29" t="e">
        <f t="shared" si="26"/>
        <v>#DIV/0!</v>
      </c>
      <c r="Q162" s="95"/>
      <c r="R162" s="49"/>
      <c r="S162" s="49"/>
      <c r="X162" s="104">
        <v>20</v>
      </c>
      <c r="Y162" s="7">
        <v>0.1084</v>
      </c>
      <c r="Z162" s="7">
        <v>8.1600000000000006E-2</v>
      </c>
      <c r="AA162" s="7">
        <v>6.2600000000000003E-2</v>
      </c>
      <c r="AB162" s="7">
        <v>4.9000000000000002E-2</v>
      </c>
      <c r="AC162" s="7">
        <v>3.9E-2</v>
      </c>
      <c r="AD162" s="7">
        <v>3.1600000000000003E-2</v>
      </c>
      <c r="AE162" s="116">
        <v>2.5899999999999999E-2</v>
      </c>
      <c r="AF162" s="7"/>
      <c r="AG162" s="104">
        <v>20</v>
      </c>
      <c r="AH162" s="7">
        <v>-0.17</v>
      </c>
      <c r="AI162" s="7">
        <v>-0.1318</v>
      </c>
      <c r="AJ162" s="7">
        <v>-0.1026</v>
      </c>
      <c r="AK162" s="7">
        <v>-8.1600000000000006E-2</v>
      </c>
      <c r="AL162" s="7">
        <v>-6.5299999999999997E-2</v>
      </c>
      <c r="AM162" s="7">
        <v>-5.28E-2</v>
      </c>
      <c r="AN162" s="116">
        <v>-4.41E-2</v>
      </c>
    </row>
    <row r="163" spans="1:40" ht="18.75" customHeight="1" x14ac:dyDescent="0.3">
      <c r="A163" s="13"/>
      <c r="B163" s="41">
        <f t="shared" si="18"/>
        <v>0</v>
      </c>
      <c r="C163" s="41">
        <f t="shared" si="19"/>
        <v>0</v>
      </c>
      <c r="D163" s="41">
        <f t="shared" si="20"/>
        <v>0</v>
      </c>
      <c r="E163" s="41" t="e">
        <f t="shared" si="23"/>
        <v>#DIV/0!</v>
      </c>
      <c r="F163" s="37" t="e">
        <f t="shared" si="21"/>
        <v>#N/A</v>
      </c>
      <c r="G163" s="37" t="e" cm="1">
        <f t="array" ref="G163">MATCH(MIN(ABS($X$150:$X$154-E163)),ABS($X$150:$X$154-E163),0)</f>
        <v>#DIV/0!</v>
      </c>
      <c r="H163" s="48" t="e">
        <f t="shared" si="22"/>
        <v>#DIV/0!</v>
      </c>
      <c r="I163" s="99"/>
      <c r="J163" s="48" t="e">
        <f t="shared" si="24"/>
        <v>#DIV/0!</v>
      </c>
      <c r="K163" s="99"/>
      <c r="L163" s="52"/>
      <c r="M163" s="52"/>
      <c r="N163" s="37" t="e">
        <f t="shared" si="25"/>
        <v>#DIV/0!</v>
      </c>
      <c r="O163" s="99"/>
      <c r="P163" s="37" t="e">
        <f t="shared" si="26"/>
        <v>#DIV/0!</v>
      </c>
      <c r="Q163" s="99"/>
      <c r="R163" s="52"/>
      <c r="S163" s="52"/>
      <c r="X163" s="109">
        <v>40</v>
      </c>
      <c r="Y163" s="118">
        <v>5.67E-2</v>
      </c>
      <c r="Z163" s="118">
        <v>4.1500000000000002E-2</v>
      </c>
      <c r="AA163" s="118">
        <v>3.1399999999999997E-2</v>
      </c>
      <c r="AB163" s="118">
        <v>2.4500000000000001E-2</v>
      </c>
      <c r="AC163" s="118">
        <v>1.95E-2</v>
      </c>
      <c r="AD163" s="118">
        <v>1.5800000000000002E-2</v>
      </c>
      <c r="AE163" s="119">
        <v>1.2999999999999999E-2</v>
      </c>
      <c r="AF163" s="7"/>
      <c r="AG163" s="109">
        <v>40</v>
      </c>
      <c r="AH163" s="118">
        <v>-9.9199999999999997E-2</v>
      </c>
      <c r="AI163" s="118">
        <v>-7.3499999999999996E-2</v>
      </c>
      <c r="AJ163" s="118">
        <v>-5.6599999999999998E-2</v>
      </c>
      <c r="AK163" s="118">
        <v>-4.3499999999999997E-2</v>
      </c>
      <c r="AL163" s="118">
        <v>-3.4799999999999998E-2</v>
      </c>
      <c r="AM163" s="118">
        <v>-2.8500000000000001E-2</v>
      </c>
      <c r="AN163" s="119">
        <v>-2.3E-2</v>
      </c>
    </row>
    <row r="164" spans="1:40" ht="18.75" customHeight="1" x14ac:dyDescent="0.3">
      <c r="H164" s="83"/>
      <c r="I164" s="83"/>
    </row>
    <row r="165" spans="1:40" ht="18.75" customHeight="1" x14ac:dyDescent="0.3">
      <c r="H165" s="83"/>
      <c r="I165" s="83"/>
    </row>
    <row r="166" spans="1:40" ht="18.75" customHeight="1" x14ac:dyDescent="0.3">
      <c r="H166" s="83"/>
      <c r="I166" s="83"/>
    </row>
    <row r="167" spans="1:40" ht="18.75" customHeight="1" x14ac:dyDescent="0.3">
      <c r="H167" s="83"/>
      <c r="I167" s="83"/>
    </row>
    <row r="168" spans="1:40" ht="18.75" customHeight="1" x14ac:dyDescent="0.3">
      <c r="H168" s="83"/>
      <c r="I168" s="83"/>
    </row>
    <row r="169" spans="1:40" ht="18.75" customHeight="1" x14ac:dyDescent="0.3">
      <c r="H169" s="83"/>
      <c r="I169" s="83"/>
      <c r="L169" s="34"/>
      <c r="P169" s="1"/>
    </row>
    <row r="170" spans="1:40" ht="18.75" customHeight="1" x14ac:dyDescent="0.3">
      <c r="H170" s="83"/>
      <c r="I170" s="83"/>
      <c r="L170" s="34"/>
      <c r="P170" s="1"/>
    </row>
    <row r="171" spans="1:40" ht="18.75" customHeight="1" x14ac:dyDescent="0.3">
      <c r="H171" s="83"/>
      <c r="I171" s="83"/>
      <c r="L171" s="34"/>
      <c r="P171" s="1"/>
    </row>
    <row r="172" spans="1:40" ht="18.75" customHeight="1" x14ac:dyDescent="0.3">
      <c r="H172" s="83"/>
      <c r="I172" s="83"/>
      <c r="L172" s="34"/>
      <c r="P172" s="1"/>
    </row>
    <row r="173" spans="1:40" ht="18.75" customHeight="1" x14ac:dyDescent="0.3">
      <c r="H173" s="83"/>
      <c r="I173" s="83"/>
      <c r="L173" s="34"/>
      <c r="P173" s="1"/>
    </row>
    <row r="174" spans="1:40" ht="18.75" customHeight="1" x14ac:dyDescent="0.3">
      <c r="H174" s="83"/>
      <c r="I174" s="83"/>
      <c r="L174" s="34"/>
      <c r="P174" s="1"/>
    </row>
    <row r="175" spans="1:40" ht="18.75" customHeight="1" x14ac:dyDescent="0.3">
      <c r="H175" s="83"/>
      <c r="I175" s="83"/>
      <c r="L175" s="34"/>
      <c r="P175" s="1"/>
    </row>
    <row r="176" spans="1:40" ht="18.75" customHeight="1" x14ac:dyDescent="0.3">
      <c r="H176" s="83"/>
      <c r="I176" s="83"/>
      <c r="L176" s="34"/>
      <c r="P176" s="1"/>
    </row>
    <row r="177" spans="2:21" ht="18.75" customHeight="1" x14ac:dyDescent="0.3">
      <c r="H177" s="83"/>
      <c r="I177" s="83"/>
      <c r="O177" s="34"/>
      <c r="P177" s="1"/>
    </row>
    <row r="178" spans="2:21" ht="18.75" customHeight="1" x14ac:dyDescent="0.3">
      <c r="H178" s="83"/>
      <c r="I178" s="83"/>
      <c r="O178" s="34"/>
      <c r="P178" s="1"/>
    </row>
    <row r="179" spans="2:21" ht="18.75" customHeight="1" x14ac:dyDescent="0.3">
      <c r="H179" s="83"/>
      <c r="I179" s="83"/>
      <c r="O179" s="34"/>
      <c r="P179" s="1"/>
    </row>
    <row r="180" spans="2:21" ht="18.75" customHeight="1" x14ac:dyDescent="0.3">
      <c r="H180" s="83"/>
      <c r="I180" s="83"/>
      <c r="O180" s="34"/>
      <c r="P180" s="1"/>
    </row>
    <row r="181" spans="2:21" ht="18.75" customHeight="1" x14ac:dyDescent="0.3">
      <c r="H181" s="83"/>
      <c r="I181" s="83"/>
      <c r="O181" s="34"/>
      <c r="P181" s="1"/>
    </row>
    <row r="182" spans="2:21" ht="18.75" customHeight="1" x14ac:dyDescent="0.3">
      <c r="H182" s="83"/>
      <c r="I182" s="83"/>
      <c r="O182" s="34"/>
      <c r="P182" s="1"/>
    </row>
    <row r="183" spans="2:21" ht="18.75" customHeight="1" x14ac:dyDescent="0.3">
      <c r="H183" s="83"/>
      <c r="I183" s="83"/>
      <c r="O183" s="34"/>
      <c r="P183" s="1"/>
    </row>
    <row r="184" spans="2:21" ht="18.75" customHeight="1" x14ac:dyDescent="0.3">
      <c r="H184" s="83"/>
      <c r="I184" s="83"/>
      <c r="O184" s="34"/>
      <c r="P184" s="1"/>
    </row>
    <row r="185" spans="2:21" ht="18.75" customHeight="1" x14ac:dyDescent="0.3">
      <c r="H185" s="83"/>
      <c r="I185" s="83"/>
    </row>
    <row r="186" spans="2:21" ht="18.75" customHeight="1" x14ac:dyDescent="0.3">
      <c r="H186" s="83"/>
      <c r="I186" s="83"/>
    </row>
    <row r="187" spans="2:21" ht="18.75" customHeight="1" x14ac:dyDescent="0.3">
      <c r="H187" s="83"/>
      <c r="I187" s="83"/>
    </row>
    <row r="188" spans="2:21" ht="18.75" customHeight="1" x14ac:dyDescent="0.3">
      <c r="H188" s="83"/>
      <c r="I188" s="83"/>
    </row>
    <row r="189" spans="2:21" ht="18.75" customHeight="1" x14ac:dyDescent="0.3">
      <c r="H189" s="83"/>
      <c r="I189" s="83"/>
    </row>
    <row r="190" spans="2:21" ht="18.75" customHeight="1" x14ac:dyDescent="0.3">
      <c r="H190" s="83"/>
      <c r="I190" s="83"/>
    </row>
    <row r="191" spans="2:21" ht="18.75" customHeight="1" x14ac:dyDescent="0.3">
      <c r="H191" s="83"/>
      <c r="I191" s="83"/>
    </row>
    <row r="192" spans="2:21" ht="18.75" customHeight="1" x14ac:dyDescent="0.3">
      <c r="B192" s="169" t="s">
        <v>196</v>
      </c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1"/>
    </row>
    <row r="193" spans="1:21" ht="18.75" customHeight="1" x14ac:dyDescent="0.3">
      <c r="B193" s="172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4"/>
    </row>
    <row r="195" spans="1:21" ht="18.75" customHeight="1" x14ac:dyDescent="0.3">
      <c r="A195" s="13"/>
      <c r="B195" s="138" t="s">
        <v>197</v>
      </c>
      <c r="C195" s="139"/>
      <c r="D195" s="139"/>
      <c r="E195" s="139"/>
      <c r="F195" s="139"/>
      <c r="G195" s="139"/>
      <c r="H195" s="139"/>
      <c r="I195" s="140"/>
    </row>
    <row r="196" spans="1:21" ht="18.75" customHeight="1" x14ac:dyDescent="0.3">
      <c r="A196" s="13"/>
      <c r="B196" s="45" t="s">
        <v>2</v>
      </c>
      <c r="C196" s="45" t="s">
        <v>3</v>
      </c>
      <c r="D196" s="45" t="s">
        <v>4</v>
      </c>
      <c r="E196" s="45" t="s">
        <v>125</v>
      </c>
      <c r="F196" s="45" t="s">
        <v>124</v>
      </c>
      <c r="G196" s="45" t="s">
        <v>128</v>
      </c>
      <c r="H196" s="45" t="s">
        <v>141</v>
      </c>
      <c r="I196" s="45" t="s">
        <v>142</v>
      </c>
    </row>
    <row r="197" spans="1:21" ht="18.75" customHeight="1" x14ac:dyDescent="0.3">
      <c r="A197" s="13"/>
      <c r="B197" s="33">
        <f t="shared" ref="B197:D204" si="27">C15</f>
        <v>0</v>
      </c>
      <c r="C197" s="33">
        <f t="shared" si="27"/>
        <v>0</v>
      </c>
      <c r="D197" s="33">
        <f t="shared" si="27"/>
        <v>0</v>
      </c>
      <c r="E197" s="47"/>
      <c r="F197" s="29">
        <v>0</v>
      </c>
      <c r="G197" s="47"/>
      <c r="H197" s="49"/>
      <c r="I197" s="49"/>
    </row>
    <row r="198" spans="1:21" ht="18.75" customHeight="1" x14ac:dyDescent="0.3">
      <c r="A198" s="13"/>
      <c r="B198" s="33">
        <f t="shared" si="27"/>
        <v>0</v>
      </c>
      <c r="C198" s="33">
        <f t="shared" si="27"/>
        <v>0</v>
      </c>
      <c r="D198" s="33">
        <f t="shared" si="27"/>
        <v>0</v>
      </c>
      <c r="E198" s="47"/>
      <c r="F198" s="33" t="e">
        <f>(D198+2*D197)/(3*(D198+D197))*(D197/2+C197-(D198/2+C198))</f>
        <v>#DIV/0!</v>
      </c>
      <c r="G198" s="47"/>
      <c r="H198" s="49"/>
      <c r="I198" s="49"/>
    </row>
    <row r="199" spans="1:21" ht="18.75" customHeight="1" x14ac:dyDescent="0.3">
      <c r="A199" s="13"/>
      <c r="B199" s="33">
        <f t="shared" si="27"/>
        <v>0</v>
      </c>
      <c r="C199" s="33">
        <f t="shared" si="27"/>
        <v>0</v>
      </c>
      <c r="D199" s="33">
        <f t="shared" si="27"/>
        <v>0</v>
      </c>
      <c r="E199" s="47"/>
      <c r="F199" s="33" t="e">
        <f>((D199+2*D198)/(3*(D199+D198))*(D198/2+C198-(D199/2+C199))*(E199-E198)+(F198+(D198/2+C198-(D199/2+C199)))*E198)/E199</f>
        <v>#DIV/0!</v>
      </c>
      <c r="G199" s="47"/>
      <c r="H199" s="49"/>
      <c r="I199" s="49"/>
    </row>
    <row r="200" spans="1:21" ht="18.75" customHeight="1" x14ac:dyDescent="0.3">
      <c r="A200" s="13"/>
      <c r="B200" s="33">
        <f t="shared" si="27"/>
        <v>0</v>
      </c>
      <c r="C200" s="33">
        <f t="shared" si="27"/>
        <v>0</v>
      </c>
      <c r="D200" s="33">
        <f t="shared" si="27"/>
        <v>0</v>
      </c>
      <c r="E200" s="47"/>
      <c r="F200" s="33" t="e">
        <f>((D200+2*D199)/(3*(D200+D199))*(D199/2+C199-(D200/2+C200))*(E200-E199)+(F199+(D199/2+C199-(D200/2+C200)))*E199)/E200</f>
        <v>#DIV/0!</v>
      </c>
      <c r="G200" s="47"/>
      <c r="H200" s="49"/>
      <c r="I200" s="49"/>
    </row>
    <row r="201" spans="1:21" ht="18.75" customHeight="1" x14ac:dyDescent="0.3">
      <c r="A201" s="13"/>
      <c r="B201" s="33">
        <f t="shared" si="27"/>
        <v>0</v>
      </c>
      <c r="C201" s="33">
        <f t="shared" si="27"/>
        <v>0</v>
      </c>
      <c r="D201" s="33">
        <f t="shared" si="27"/>
        <v>0</v>
      </c>
      <c r="E201" s="47"/>
      <c r="F201" s="33" t="e">
        <f>((D201+2*D200)/(3*(D201+D200))*(D200/2+C200-(D201/2+C201))*(E201-E200)+(F200+(D200/2+C200-(D201/2+C201)))*E200)/E201</f>
        <v>#DIV/0!</v>
      </c>
      <c r="G201" s="47"/>
      <c r="H201" s="49"/>
      <c r="I201" s="49"/>
    </row>
    <row r="202" spans="1:21" ht="18.75" customHeight="1" x14ac:dyDescent="0.3">
      <c r="A202" s="13"/>
      <c r="B202" s="33">
        <f t="shared" si="27"/>
        <v>0</v>
      </c>
      <c r="C202" s="33">
        <f t="shared" si="27"/>
        <v>0</v>
      </c>
      <c r="D202" s="33">
        <f t="shared" si="27"/>
        <v>0</v>
      </c>
      <c r="E202" s="47"/>
      <c r="F202" s="33" t="e">
        <f t="shared" ref="F202:F203" si="28">((D202+2*D201)/(3*(D202+D201))*(D201/2+C201-(D202/2+C202))*(E202-E201)+(F201+(D201/2+C201-(D202/2+C202)))*E201)/E202</f>
        <v>#DIV/0!</v>
      </c>
      <c r="G202" s="47"/>
      <c r="H202" s="49"/>
      <c r="I202" s="49"/>
    </row>
    <row r="203" spans="1:21" ht="18.75" customHeight="1" x14ac:dyDescent="0.3">
      <c r="A203" s="13"/>
      <c r="B203" s="33">
        <f t="shared" si="27"/>
        <v>0</v>
      </c>
      <c r="C203" s="33">
        <f t="shared" si="27"/>
        <v>0</v>
      </c>
      <c r="D203" s="33">
        <f t="shared" si="27"/>
        <v>0</v>
      </c>
      <c r="E203" s="47"/>
      <c r="F203" s="33" t="e">
        <f t="shared" si="28"/>
        <v>#DIV/0!</v>
      </c>
      <c r="G203" s="47"/>
      <c r="H203" s="49"/>
      <c r="I203" s="49"/>
    </row>
    <row r="204" spans="1:21" ht="18.75" customHeight="1" x14ac:dyDescent="0.3">
      <c r="A204" s="13"/>
      <c r="B204" s="41">
        <f t="shared" si="27"/>
        <v>0</v>
      </c>
      <c r="C204" s="41">
        <f t="shared" si="27"/>
        <v>0</v>
      </c>
      <c r="D204" s="41">
        <f t="shared" si="27"/>
        <v>0</v>
      </c>
      <c r="E204" s="101"/>
      <c r="F204" s="41" t="e">
        <f>((D204+2*D203)/(3*(D204+D203))*(D203/2+C203-(D204/2+C204))*(E204-E203)+(F203+(D203/2+C203-(D204/2+C204)))*E203)/E204</f>
        <v>#DIV/0!</v>
      </c>
      <c r="G204" s="101"/>
      <c r="H204" s="52"/>
      <c r="I204" s="52"/>
    </row>
    <row r="205" spans="1:21" ht="18.75" customHeight="1" x14ac:dyDescent="0.3">
      <c r="A205" s="13"/>
    </row>
    <row r="206" spans="1:21" ht="18.75" customHeight="1" x14ac:dyDescent="0.3">
      <c r="A206" s="13"/>
    </row>
    <row r="207" spans="1:21" ht="18.75" customHeight="1" x14ac:dyDescent="0.3">
      <c r="A207" s="13"/>
      <c r="B207" s="138" t="s">
        <v>198</v>
      </c>
      <c r="C207" s="139"/>
      <c r="D207" s="139"/>
      <c r="E207" s="139"/>
      <c r="F207" s="139"/>
      <c r="G207" s="139"/>
      <c r="H207" s="139"/>
      <c r="I207" s="140"/>
    </row>
    <row r="208" spans="1:21" ht="18.75" customHeight="1" x14ac:dyDescent="0.3">
      <c r="A208" s="13"/>
      <c r="B208" s="45" t="s">
        <v>2</v>
      </c>
      <c r="C208" s="45" t="s">
        <v>4</v>
      </c>
      <c r="D208" s="45" t="s">
        <v>127</v>
      </c>
      <c r="E208" s="45" t="s">
        <v>126</v>
      </c>
      <c r="F208" s="45" t="s">
        <v>143</v>
      </c>
      <c r="G208" s="45" t="s">
        <v>144</v>
      </c>
      <c r="H208" s="45" t="s">
        <v>145</v>
      </c>
      <c r="I208" s="45" t="s">
        <v>146</v>
      </c>
    </row>
    <row r="209" spans="1:9" ht="18.75" customHeight="1" x14ac:dyDescent="0.3">
      <c r="A209" s="13"/>
      <c r="B209" s="33">
        <f>C15</f>
        <v>0</v>
      </c>
      <c r="C209" s="33">
        <f t="shared" ref="C209:C216" si="29">E15</f>
        <v>0</v>
      </c>
      <c r="D209" s="47"/>
      <c r="E209" s="47"/>
      <c r="F209" s="49"/>
      <c r="G209" s="49"/>
      <c r="H209" s="49"/>
      <c r="I209" s="49"/>
    </row>
    <row r="210" spans="1:9" ht="18.75" customHeight="1" x14ac:dyDescent="0.3">
      <c r="A210" s="13"/>
      <c r="B210" s="33">
        <f t="shared" ref="B210:B216" si="30">C16</f>
        <v>0</v>
      </c>
      <c r="C210" s="33">
        <f t="shared" si="29"/>
        <v>0</v>
      </c>
      <c r="D210" s="47"/>
      <c r="E210" s="47"/>
      <c r="F210" s="49"/>
      <c r="G210" s="49"/>
      <c r="H210" s="49"/>
      <c r="I210" s="49"/>
    </row>
    <row r="211" spans="1:9" ht="18.75" customHeight="1" x14ac:dyDescent="0.3">
      <c r="A211" s="13"/>
      <c r="B211" s="33">
        <f t="shared" si="30"/>
        <v>0</v>
      </c>
      <c r="C211" s="33">
        <f t="shared" si="29"/>
        <v>0</v>
      </c>
      <c r="D211" s="47"/>
      <c r="E211" s="47"/>
      <c r="F211" s="49"/>
      <c r="G211" s="49"/>
      <c r="H211" s="49"/>
      <c r="I211" s="49"/>
    </row>
    <row r="212" spans="1:9" ht="18.75" customHeight="1" x14ac:dyDescent="0.3">
      <c r="A212" s="13"/>
      <c r="B212" s="33">
        <f t="shared" si="30"/>
        <v>0</v>
      </c>
      <c r="C212" s="33">
        <f t="shared" si="29"/>
        <v>0</v>
      </c>
      <c r="D212" s="47"/>
      <c r="E212" s="47"/>
      <c r="F212" s="49"/>
      <c r="G212" s="49"/>
      <c r="H212" s="49"/>
      <c r="I212" s="49"/>
    </row>
    <row r="213" spans="1:9" ht="18.75" customHeight="1" x14ac:dyDescent="0.3">
      <c r="A213" s="13"/>
      <c r="B213" s="33">
        <f t="shared" si="30"/>
        <v>0</v>
      </c>
      <c r="C213" s="33">
        <f t="shared" si="29"/>
        <v>0</v>
      </c>
      <c r="D213" s="47"/>
      <c r="E213" s="47"/>
      <c r="F213" s="49"/>
      <c r="G213" s="49"/>
      <c r="H213" s="49"/>
      <c r="I213" s="49"/>
    </row>
    <row r="214" spans="1:9" ht="18.75" customHeight="1" x14ac:dyDescent="0.3">
      <c r="A214" s="13"/>
      <c r="B214" s="33">
        <f t="shared" si="30"/>
        <v>0</v>
      </c>
      <c r="C214" s="33">
        <f t="shared" si="29"/>
        <v>0</v>
      </c>
      <c r="D214" s="47"/>
      <c r="E214" s="47"/>
      <c r="F214" s="49"/>
      <c r="G214" s="49"/>
      <c r="H214" s="49"/>
      <c r="I214" s="49"/>
    </row>
    <row r="215" spans="1:9" ht="18.75" customHeight="1" x14ac:dyDescent="0.3">
      <c r="A215" s="13"/>
      <c r="B215" s="33">
        <f t="shared" si="30"/>
        <v>0</v>
      </c>
      <c r="C215" s="33">
        <f t="shared" si="29"/>
        <v>0</v>
      </c>
      <c r="D215" s="47"/>
      <c r="E215" s="47"/>
      <c r="F215" s="49"/>
      <c r="G215" s="49"/>
      <c r="H215" s="49"/>
      <c r="I215" s="49"/>
    </row>
    <row r="216" spans="1:9" ht="18.75" customHeight="1" x14ac:dyDescent="0.3">
      <c r="A216" s="13"/>
      <c r="B216" s="41">
        <f t="shared" si="30"/>
        <v>0</v>
      </c>
      <c r="C216" s="41">
        <f t="shared" si="29"/>
        <v>0</v>
      </c>
      <c r="D216" s="101"/>
      <c r="E216" s="101"/>
      <c r="F216" s="52"/>
      <c r="G216" s="52"/>
      <c r="H216" s="52"/>
      <c r="I216" s="52"/>
    </row>
    <row r="217" spans="1:9" ht="18.75" customHeight="1" x14ac:dyDescent="0.3">
      <c r="A217" s="13"/>
      <c r="C217" s="1"/>
      <c r="D217" s="83"/>
      <c r="E217" s="83"/>
      <c r="F217" s="1"/>
      <c r="G217" s="1"/>
      <c r="H217" s="1"/>
      <c r="I217" s="1"/>
    </row>
  </sheetData>
  <sheetProtection formatCells="0" formatColumns="0" formatRows="0" insertColumns="0" insertRows="0" insertHyperlinks="0" deleteColumns="0" deleteRows="0" sort="0" autoFilter="0" pivotTables="0"/>
  <mergeCells count="92">
    <mergeCell ref="B192:U193"/>
    <mergeCell ref="B195:I195"/>
    <mergeCell ref="B207:I207"/>
    <mergeCell ref="X147:AE147"/>
    <mergeCell ref="AG147:AN147"/>
    <mergeCell ref="B154:S154"/>
    <mergeCell ref="X155:AE155"/>
    <mergeCell ref="AG155:AN155"/>
    <mergeCell ref="X156:AE156"/>
    <mergeCell ref="AG156:AN156"/>
    <mergeCell ref="X146:AE146"/>
    <mergeCell ref="AG146:AN146"/>
    <mergeCell ref="AD117:AD118"/>
    <mergeCell ref="AE117:AE118"/>
    <mergeCell ref="AF117:AF118"/>
    <mergeCell ref="AH117:AH118"/>
    <mergeCell ref="AI117:AI118"/>
    <mergeCell ref="AJ117:AJ118"/>
    <mergeCell ref="X117:X118"/>
    <mergeCell ref="Y117:Y118"/>
    <mergeCell ref="Z117:Z118"/>
    <mergeCell ref="AA117:AA118"/>
    <mergeCell ref="AH114:AK116"/>
    <mergeCell ref="B115:F115"/>
    <mergeCell ref="AK117:AK118"/>
    <mergeCell ref="B140:U141"/>
    <mergeCell ref="B143:G143"/>
    <mergeCell ref="I143:P143"/>
    <mergeCell ref="AC117:AC118"/>
    <mergeCell ref="B92:U93"/>
    <mergeCell ref="B95:D95"/>
    <mergeCell ref="B102:U103"/>
    <mergeCell ref="B105:R105"/>
    <mergeCell ref="S105:U105"/>
    <mergeCell ref="B106:R106"/>
    <mergeCell ref="B112:U113"/>
    <mergeCell ref="X114:AA116"/>
    <mergeCell ref="AC114:AF116"/>
    <mergeCell ref="AE68:AG68"/>
    <mergeCell ref="B78:G79"/>
    <mergeCell ref="I78:N79"/>
    <mergeCell ref="P78:S79"/>
    <mergeCell ref="B80:G80"/>
    <mergeCell ref="I80:N80"/>
    <mergeCell ref="P80:S80"/>
    <mergeCell ref="B68:G68"/>
    <mergeCell ref="I68:N68"/>
    <mergeCell ref="P68:S68"/>
    <mergeCell ref="Y68:AA68"/>
    <mergeCell ref="AB68:AD68"/>
    <mergeCell ref="AE56:AG56"/>
    <mergeCell ref="B66:G67"/>
    <mergeCell ref="I66:N67"/>
    <mergeCell ref="P66:S67"/>
    <mergeCell ref="X67:AG67"/>
    <mergeCell ref="B56:G56"/>
    <mergeCell ref="I56:N56"/>
    <mergeCell ref="P56:S56"/>
    <mergeCell ref="Y56:AA56"/>
    <mergeCell ref="AB56:AD56"/>
    <mergeCell ref="B52:U53"/>
    <mergeCell ref="B55:G55"/>
    <mergeCell ref="I55:N55"/>
    <mergeCell ref="P55:S55"/>
    <mergeCell ref="X55:AG55"/>
    <mergeCell ref="Q35:R35"/>
    <mergeCell ref="Q36:R38"/>
    <mergeCell ref="Q39:R39"/>
    <mergeCell ref="B42:U43"/>
    <mergeCell ref="X42:AO42"/>
    <mergeCell ref="X43:AF43"/>
    <mergeCell ref="AG43:AG51"/>
    <mergeCell ref="AH43:AO43"/>
    <mergeCell ref="B45:I45"/>
    <mergeCell ref="Q34:R34"/>
    <mergeCell ref="Q13:T13"/>
    <mergeCell ref="Q14:R14"/>
    <mergeCell ref="Q15:R15"/>
    <mergeCell ref="Q16:R16"/>
    <mergeCell ref="Q17:R20"/>
    <mergeCell ref="Q21:R24"/>
    <mergeCell ref="Q25:R28"/>
    <mergeCell ref="Q29:R30"/>
    <mergeCell ref="Q31:R31"/>
    <mergeCell ref="Q32:R32"/>
    <mergeCell ref="Q33:R33"/>
    <mergeCell ref="B12:K12"/>
    <mergeCell ref="I2:N2"/>
    <mergeCell ref="B5:D5"/>
    <mergeCell ref="B6:D6"/>
    <mergeCell ref="B7:D7"/>
    <mergeCell ref="B9:U10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Trial-load method</vt:lpstr>
    </vt:vector>
  </TitlesOfParts>
  <Company>PL-LCH, 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Dubuis</dc:creator>
  <cp:lastModifiedBy>Romain Van Mol</cp:lastModifiedBy>
  <dcterms:created xsi:type="dcterms:W3CDTF">2020-09-30T10:08:00Z</dcterms:created>
  <dcterms:modified xsi:type="dcterms:W3CDTF">2023-10-17T09:00:52Z</dcterms:modified>
</cp:coreProperties>
</file>